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5" windowWidth="15300" windowHeight="342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'прил.1'!$A$1:$AD$30</definedName>
  </definedNames>
  <calcPr fullCalcOnLoad="1"/>
</workbook>
</file>

<file path=xl/sharedStrings.xml><?xml version="1.0" encoding="utf-8"?>
<sst xmlns="http://schemas.openxmlformats.org/spreadsheetml/2006/main" count="426" uniqueCount="203">
  <si>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</si>
  <si>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</si>
  <si>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</si>
  <si>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</si>
  <si>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</si>
  <si>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</si>
  <si>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</si>
  <si>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</si>
  <si>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</si>
  <si>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</si>
  <si>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</si>
  <si>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</si>
  <si>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</si>
  <si>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</si>
  <si>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</si>
  <si>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</si>
  <si>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</si>
  <si>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</si>
  <si>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</si>
  <si>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</si>
  <si>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</si>
  <si>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</si>
  <si>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</si>
  <si>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</si>
  <si>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</si>
  <si>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</si>
  <si>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</si>
  <si>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</si>
  <si>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</si>
  <si>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</si>
  <si>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</si>
  <si>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</si>
  <si>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 </t>
    </r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</si>
  <si>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</si>
  <si>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</si>
  <si>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</si>
  <si>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</si>
  <si>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</si>
  <si>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</si>
  <si>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</si>
  <si>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</si>
  <si>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</si>
  <si>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</si>
  <si>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</si>
  <si>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</si>
  <si>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</si>
  <si>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</si>
  <si>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</si>
  <si>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</si>
  <si>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</si>
  <si>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</si>
  <si>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</si>
  <si>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</si>
  <si>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</si>
  <si>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</si>
  <si>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</si>
  <si>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</si>
  <si>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</si>
  <si>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</si>
  <si>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</si>
  <si>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</si>
  <si>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</si>
  <si>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</si>
  <si>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</si>
  <si>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</si>
  <si>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</si>
  <si>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</si>
  <si>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</si>
  <si>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</si>
  <si>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</si>
  <si>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</si>
  <si>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</si>
  <si>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</si>
  <si>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</si>
  <si>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</si>
  <si>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</si>
  <si>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</si>
  <si>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</si>
  <si>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</si>
  <si>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</si>
  <si>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</si>
  <si>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</si>
  <si>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</si>
  <si>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</si>
  <si>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</si>
  <si>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</si>
  <si>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</si>
  <si>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2020 год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</si>
  <si>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</si>
  <si>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</si>
  <si>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</si>
  <si>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</si>
  <si>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</si>
  <si>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</si>
  <si>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</si>
  <si>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</si>
  <si>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</si>
  <si>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</si>
  <si>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</si>
  <si>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</si>
  <si>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</si>
  <si>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</si>
  <si>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</si>
  <si>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</si>
  <si>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</si>
  <si>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</si>
  <si>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</si>
  <si>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</si>
  <si>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</si>
  <si>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</si>
  <si>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</si>
  <si>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</si>
  <si>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</si>
  <si>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</si>
  <si>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</si>
  <si>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</si>
  <si>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</si>
  <si>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</si>
  <si>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</si>
  <si>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</si>
  <si>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</si>
  <si>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</si>
  <si>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</si>
  <si>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</si>
  <si>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</si>
  <si>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</si>
  <si>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</si>
  <si>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</si>
  <si>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 xml:space="preserve">ОП "ТверьАтомЭнергоСбыт" АО "АтомЭнергоСбыт" </t>
  </si>
  <si>
    <r>
      <rPr>
        <u val="single"/>
        <sz val="14"/>
        <color indexed="8"/>
        <rFont val="Times New Roman"/>
        <family val="1"/>
      </rPr>
      <t>ОП "ТверьАтомЭнергоСбыт" АО "АтомЭнергоСбыт"</t>
    </r>
    <r>
      <rPr>
        <sz val="14"/>
        <color indexed="8"/>
        <rFont val="Times New Roman"/>
        <family val="1"/>
      </rPr>
      <t xml:space="preserve"> </t>
    </r>
  </si>
  <si>
    <t>Маршрутизатор  Cisco ISR 4321 (2GE,2NIM,4G FLASH,4G DRAM,IPB)</t>
  </si>
  <si>
    <t>Иные разделы, отражающие специфику деятельности общества всего, в т.ч.:</t>
  </si>
  <si>
    <t>1.2.</t>
  </si>
  <si>
    <t>1.8.</t>
  </si>
  <si>
    <t>3.2.</t>
  </si>
  <si>
    <t>3.3.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</si>
  <si>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</si>
  <si>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</si>
  <si>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</si>
  <si>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</si>
  <si>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</si>
  <si>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</si>
  <si>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</si>
  <si>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</si>
  <si>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</si>
  <si>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</si>
  <si>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</si>
  <si>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</si>
  <si>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</si>
  <si>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</si>
  <si>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</si>
  <si>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</si>
  <si>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</si>
  <si>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</si>
  <si>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</si>
  <si>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</si>
  <si>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</si>
  <si>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</si>
  <si>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</si>
  <si>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1.4.</t>
  </si>
  <si>
    <t>1.5.</t>
  </si>
  <si>
    <t>1.6.</t>
  </si>
  <si>
    <t>1.7.</t>
  </si>
  <si>
    <t>2.1.</t>
  </si>
  <si>
    <t>3.1.</t>
  </si>
  <si>
    <t>ОП "ТверьАтомЭнергоСбыт" АО "АтомЭнергоСбыт"</t>
  </si>
  <si>
    <t>к решению ______________ от «__» _________ г. №__________</t>
  </si>
  <si>
    <t>Приложение  № 5</t>
  </si>
  <si>
    <t>Коммутатор Cisco Catalyst WS-C3850R-24T-E c лицензией IP Services</t>
  </si>
  <si>
    <t>МФУ ТИП2 (МФУ А3 ч/б для средних групп) (МФУ HP LaserJet Enterprise 700 M725dn)</t>
  </si>
  <si>
    <t>Тестер Fluke Networks MicroScanner2 Termination Test Kit (MS2-TTK)</t>
  </si>
  <si>
    <t>Источник бесперебойного питания (ИБП) APC SRC2KI Smart-UPS RC 2000VA 1600W (SRC2KI) (12 шт.)</t>
  </si>
  <si>
    <t>Ленточная библиотека HPE STOREEVER MSL2024 LTO-7 15000 SAS (P9G69A) (1 шт.)</t>
  </si>
  <si>
    <t>Система хранения данных (СХД) HPE MSA 1050 8Gb Fibre Channel Dual Controller SFF Storage (Q2R19A) (4 шт.)</t>
  </si>
  <si>
    <t>Оснащение интеллектуальной системой учета</t>
  </si>
  <si>
    <t xml:space="preserve">Единая платформа обработки обращений клиентов компании (омниканальная платформа)
</t>
  </si>
  <si>
    <t>Цифровая сервисная платформа</t>
  </si>
  <si>
    <t>Система управления взаимоотношений с клиентами (CRM)</t>
  </si>
  <si>
    <t>3.5.</t>
  </si>
  <si>
    <t>Приобретение автотранспорта для нужд ОП "ТверьАтомЭнергоСбыт" АО "АтомЭнергоСбыт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</si>
  <si>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2020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</si>
  <si>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</si>
  <si>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 xml:space="preserve">План 
на 01.01.2020 года </t>
  </si>
  <si>
    <t>План 
на 01.01.2020</t>
  </si>
  <si>
    <t>2022 год</t>
  </si>
  <si>
    <t>Маршрутизатор  Cisco ISR 4321 (2GE,2NIM,4G FLASJ,4G DRAM,IPB)</t>
  </si>
  <si>
    <t>МФУ ТИП2 (МФУ А3 ч/б для средних групп) (МФУ JP LaserJet Enterprise 700 M725dn)</t>
  </si>
  <si>
    <t xml:space="preserve">J_01 </t>
  </si>
  <si>
    <t xml:space="preserve">J_02 </t>
  </si>
  <si>
    <t xml:space="preserve">J_03 </t>
  </si>
  <si>
    <t xml:space="preserve">J_04 </t>
  </si>
  <si>
    <t xml:space="preserve">J_05 </t>
  </si>
  <si>
    <t xml:space="preserve">J_06 </t>
  </si>
  <si>
    <t xml:space="preserve">J_07 </t>
  </si>
  <si>
    <t xml:space="preserve">J_08 </t>
  </si>
  <si>
    <t>J_09</t>
  </si>
  <si>
    <t>J_10</t>
  </si>
  <si>
    <t>J_11</t>
  </si>
  <si>
    <t xml:space="preserve">J_13 </t>
  </si>
  <si>
    <t xml:space="preserve">J_14 </t>
  </si>
  <si>
    <t xml:space="preserve">J_15 </t>
  </si>
  <si>
    <t>ИБП APC SYMETRA LX 8kVA 16RMI</t>
  </si>
  <si>
    <t>Оборудование по безопасности (ip-камера, средства защиты от утечки конфидициальной информации)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</si>
</sst>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58" applyFont="1" applyFill="1" applyAlignment="1">
      <alignment vertical="center"/>
      <protection/>
    </xf>
    <xf numFmtId="0" fontId="62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4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4" fillId="0" borderId="0" xfId="57" applyFont="1" applyFill="1" applyBorder="1" applyAlignment="1">
      <alignment horizontal="center" vertical="center" wrapText="1"/>
      <protection/>
    </xf>
    <xf numFmtId="49" fontId="64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2" fillId="0" borderId="0" xfId="58" applyNumberFormat="1" applyFont="1" applyFill="1" applyBorder="1" applyAlignment="1">
      <alignment horizontal="center" vertical="center"/>
      <protection/>
    </xf>
    <xf numFmtId="0" fontId="62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58" applyFont="1" applyFill="1" applyAlignment="1">
      <alignment horizontal="center" vertical="center"/>
      <protection/>
    </xf>
    <xf numFmtId="0" fontId="62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1" fillId="33" borderId="0" xfId="58" applyFont="1" applyFill="1" applyAlignment="1">
      <alignment vertical="center"/>
      <protection/>
    </xf>
    <xf numFmtId="0" fontId="62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2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5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40" fillId="33" borderId="0" xfId="59" applyFont="1" applyFill="1" applyAlignment="1">
      <alignment vertical="center" wrapText="1"/>
      <protection/>
    </xf>
    <xf numFmtId="0" fontId="63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7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7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2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2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2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61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68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center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65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60" applyFont="1" applyFill="1" applyBorder="1" applyAlignment="1">
      <alignment horizontal="center"/>
      <protection/>
    </xf>
    <xf numFmtId="0" fontId="64" fillId="0" borderId="15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4" fillId="0" borderId="11" xfId="57" applyFont="1" applyFill="1" applyBorder="1" applyAlignment="1">
      <alignment horizontal="center" vertical="center" wrapText="1"/>
      <protection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5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3" fillId="33" borderId="0" xfId="53" applyFont="1" applyFill="1" applyAlignment="1">
      <alignment horizontal="center" vertical="center"/>
      <protection/>
    </xf>
    <xf numFmtId="0" fontId="69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  <xf numFmtId="193" fontId="3" fillId="0" borderId="10" xfId="58" applyNumberFormat="1" applyFont="1" applyFill="1" applyBorder="1" applyAlignment="1">
      <alignment horizontal="center" vertical="center" wrapText="1"/>
      <protection/>
    </xf>
    <xf numFmtId="194" fontId="3" fillId="0" borderId="10" xfId="58" applyNumberFormat="1" applyFont="1" applyFill="1" applyBorder="1" applyAlignment="1">
      <alignment horizontal="center" vertical="center" wrapText="1"/>
      <protection/>
    </xf>
    <xf numFmtId="195" fontId="3" fillId="0" borderId="10" xfId="58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_&#1057;&#1074;&#1086;&#1076;%20&#1048;&#1055;%202020-2022%2020.03.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6%20&#1055;&#1088;&#1086;&#1077;&#1082;&#1090;%20&#1057;RM\J_06%20&#1055;&#1072;&#1089;&#1087;&#1086;&#1088;&#1090;%20&#1087;&#1088;&#1086;&#1077;&#1082;&#1090;&#1072;%20CR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4%20&#1055;&#1088;&#1086;&#1077;&#1082;&#1090;%20&#1054;&#1084;&#1085;&#1080;&#1082;&#1072;&#1085;&#1072;&#1083;&#1100;&#1085;&#1072;&#1103;%20&#1087;&#1083;&#1072;&#1090;&#1092;&#1086;&#1088;&#1084;&#1072;\J_04%20&#1055;&#1072;&#1089;&#1087;&#1086;&#1088;&#1090;%20&#1087;&#1088;&#1086;&#1077;&#1082;&#1090;&#1072;%20&#1054;&#1084;&#1085;&#1080;&#1082;&#1072;&#1085;&#1072;&#1083;&#1100;&#1085;&#1072;&#1103;%20&#1087;&#1083;&#1072;&#1090;&#1092;&#1086;&#1088;&#1084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5%20&#1055;&#1088;&#1086;&#1077;&#1082;&#1090;%20&#1062;&#1080;&#1092;&#1088;&#1086;&#1074;&#1072;&#1103;%20&#1089;&#1077;&#1088;&#1074;&#1080;&#1089;&#1085;&#1072;&#1103;%20&#1087;&#1083;&#1072;&#1090;&#1092;&#1086;&#1088;&#1084;&#1072;\J_05%20&#1055;&#1072;&#1089;&#1087;&#1086;&#1088;&#1090;%20&#1087;&#1088;&#1086;&#1077;&#1082;&#1090;&#1072;%20&#1062;&#1080;&#1092;&#1088;&#1086;&#1074;&#1072;&#1103;%20&#1089;&#1077;&#1088;&#1074;&#1080;&#1089;&#1085;&#1072;&#1103;%20&#1087;&#1083;&#1072;&#1090;&#1092;&#1086;&#1088;&#1084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1%20&#1055;&#1088;&#1086;&#1077;&#1082;&#1090;%20&#1048;&#1041;&#1055;\J_01%20&#1055;&#1072;&#1089;&#1087;&#1086;&#1088;&#1090;%20&#1087;&#1088;&#1086;&#1077;&#1082;&#1090;&#1072;%20&#1048;&#1041;&#105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2%20&#1055;&#1088;&#1086;&#1077;&#1082;&#1090;%20&#1051;&#1077;&#1085;&#1090;&#1086;&#1095;&#1085;&#1072;&#1103;%20&#1073;&#1080;&#1073;&#1083;&#1080;&#1086;&#1090;&#1077;&#1082;&#1072;\J_02%20&#1055;&#1072;&#1089;&#1087;&#1086;&#1088;&#1090;%20&#1087;&#1088;&#1086;&#1077;&#1082;&#1090;&#1072;%20&#1051;&#1077;&#1085;&#1090;&#1086;&#1095;&#1085;&#1072;&#1103;%20&#1073;&#1080;&#1073;&#1083;&#1080;&#1086;&#1090;&#1077;&#1082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hkovalg\AppData\Local\Microsoft\Windows\INetCache\Content.Outlook\5J0QI8HT\&#1082;%20&#1058;&#1072;&#1088;&#1080;&#1092;&#1085;&#1086;&#1081;%20&#1082;&#1072;&#1084;&#1087;&#1072;&#1085;&#1080;&#1080;%202020\&#1048;&#1085;&#1074;&#1077;&#1089;&#1090;.&#1087;&#1088;&#1086;&#1075;&#1088;&#1072;&#1084;&#1084;&#1072;\&#1055;&#1088;&#1086;&#1077;&#1082;&#1090;&#1099;%20&#1062;&#1040;\J_03%20&#1055;&#1088;&#1086;&#1077;&#1082;&#1090;%20&#1057;&#1061;&#1044;\J_03%20&#1055;&#1072;&#1089;&#1087;&#1086;&#1088;&#1090;%20&#1087;&#1088;&#1086;&#1077;&#1082;&#1090;&#1072;%20&#1057;&#1061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0.262496</v>
          </cell>
          <cell r="E8">
            <v>0.174895</v>
          </cell>
          <cell r="G8">
            <v>0.437391</v>
          </cell>
        </row>
        <row r="23">
          <cell r="F23">
            <v>1.7751826861916162</v>
          </cell>
        </row>
        <row r="30">
          <cell r="F30">
            <v>0.08859836064768002</v>
          </cell>
        </row>
        <row r="31">
          <cell r="D31">
            <v>0.16747203200000002</v>
          </cell>
        </row>
        <row r="32">
          <cell r="D32">
            <v>0.6108466000000001</v>
          </cell>
        </row>
        <row r="43">
          <cell r="F43">
            <v>0.9543238189056003</v>
          </cell>
        </row>
        <row r="44">
          <cell r="F44">
            <v>1.7500967071744002</v>
          </cell>
        </row>
        <row r="45">
          <cell r="F45">
            <v>6.007644854681601</v>
          </cell>
        </row>
        <row r="49">
          <cell r="D49">
            <v>195.59</v>
          </cell>
          <cell r="E49">
            <v>610.04</v>
          </cell>
          <cell r="F49">
            <v>635.07</v>
          </cell>
          <cell r="G49">
            <v>1440.7</v>
          </cell>
        </row>
        <row r="56">
          <cell r="D56">
            <v>6</v>
          </cell>
        </row>
        <row r="57">
          <cell r="D57">
            <v>20</v>
          </cell>
          <cell r="E57">
            <v>20</v>
          </cell>
          <cell r="F57">
            <v>20</v>
          </cell>
          <cell r="G57">
            <v>60</v>
          </cell>
        </row>
        <row r="58">
          <cell r="D58">
            <v>5.7</v>
          </cell>
        </row>
        <row r="76">
          <cell r="A76">
            <v>0.315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5.5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5.7195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0.94988004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1.49599167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5.020172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D44"/>
  <sheetViews>
    <sheetView zoomScale="75" zoomScaleNormal="75" zoomScaleSheetLayoutView="61" zoomScalePageLayoutView="0" workbookViewId="0" topLeftCell="A8">
      <pane xSplit="3" ySplit="5" topLeftCell="D22" activePane="bottomRight" state="frozen"/>
      <selection pane="topLeft" activeCell="A8" sqref="A8"/>
      <selection pane="topRight" activeCell="D8" sqref="D8"/>
      <selection pane="bottomLeft" activeCell="A13" sqref="A13"/>
      <selection pane="bottomRight" activeCell="B26" sqref="B26:B28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0.25390625" style="1" customWidth="1"/>
    <col min="12" max="12" width="7.00390625" style="1" customWidth="1"/>
    <col min="13" max="13" width="11.375" style="1" customWidth="1"/>
    <col min="14" max="14" width="17.875" style="51" customWidth="1"/>
    <col min="15" max="15" width="9.00390625" style="1" customWidth="1"/>
    <col min="16" max="17" width="8.25390625" style="1" customWidth="1"/>
    <col min="18" max="18" width="10.00390625" style="1" customWidth="1"/>
    <col min="19" max="19" width="14.625" style="51" customWidth="1"/>
    <col min="20" max="20" width="9.00390625" style="1" customWidth="1"/>
    <col min="21" max="21" width="12.625" style="1" customWidth="1"/>
    <col min="22" max="23" width="8.25390625" style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16384" width="9.125" style="1" customWidth="1"/>
  </cols>
  <sheetData>
    <row r="1" ht="18.75">
      <c r="AD1" s="2" t="s">
        <v>38</v>
      </c>
    </row>
    <row r="3" spans="1:25" ht="18.7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6"/>
      <c r="V3" s="16"/>
      <c r="W3" s="16"/>
      <c r="X3" s="55"/>
      <c r="Y3" s="16"/>
    </row>
    <row r="4" spans="1:30" ht="18.7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46" t="s">
        <v>129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8.75" customHeight="1">
      <c r="A7" s="147" t="s">
        <v>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9"/>
      <c r="V7" s="19"/>
      <c r="W7" s="19"/>
      <c r="X7" s="58"/>
      <c r="Y7" s="19"/>
      <c r="Z7" s="7"/>
      <c r="AA7" s="7"/>
      <c r="AB7" s="7"/>
      <c r="AC7" s="61"/>
      <c r="AD7" s="7"/>
    </row>
    <row r="9" spans="1:30" ht="78.75" customHeight="1">
      <c r="A9" s="134" t="s">
        <v>3</v>
      </c>
      <c r="B9" s="134" t="s">
        <v>4</v>
      </c>
      <c r="C9" s="134" t="s">
        <v>5</v>
      </c>
      <c r="D9" s="138" t="s">
        <v>6</v>
      </c>
      <c r="E9" s="134" t="s">
        <v>7</v>
      </c>
      <c r="F9" s="134" t="s">
        <v>8</v>
      </c>
      <c r="G9" s="134"/>
      <c r="H9" s="134"/>
      <c r="I9" s="134" t="s">
        <v>9</v>
      </c>
      <c r="J9" s="134" t="s">
        <v>10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</row>
    <row r="10" spans="1:30" ht="85.5" customHeight="1">
      <c r="A10" s="134"/>
      <c r="B10" s="134"/>
      <c r="C10" s="134"/>
      <c r="D10" s="138"/>
      <c r="E10" s="134"/>
      <c r="F10" s="139" t="s">
        <v>11</v>
      </c>
      <c r="G10" s="140"/>
      <c r="H10" s="141"/>
      <c r="I10" s="134"/>
      <c r="J10" s="134"/>
      <c r="K10" s="139" t="s">
        <v>180</v>
      </c>
      <c r="L10" s="140"/>
      <c r="M10" s="140"/>
      <c r="N10" s="140"/>
      <c r="O10" s="141"/>
      <c r="P10" s="139" t="s">
        <v>32</v>
      </c>
      <c r="Q10" s="140"/>
      <c r="R10" s="140"/>
      <c r="S10" s="140"/>
      <c r="T10" s="141"/>
      <c r="U10" s="139" t="s">
        <v>181</v>
      </c>
      <c r="V10" s="140"/>
      <c r="W10" s="140"/>
      <c r="X10" s="140"/>
      <c r="Y10" s="141"/>
      <c r="Z10" s="139" t="s">
        <v>12</v>
      </c>
      <c r="AA10" s="140"/>
      <c r="AB10" s="140"/>
      <c r="AC10" s="140"/>
      <c r="AD10" s="141"/>
    </row>
    <row r="11" spans="1:30" ht="203.25" customHeight="1">
      <c r="A11" s="134"/>
      <c r="B11" s="134"/>
      <c r="C11" s="134"/>
      <c r="D11" s="138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182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33</v>
      </c>
      <c r="V12" s="12" t="s">
        <v>34</v>
      </c>
      <c r="W12" s="12" t="s">
        <v>35</v>
      </c>
      <c r="X12" s="54" t="s">
        <v>36</v>
      </c>
      <c r="Y12" s="12" t="s">
        <v>37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0" ht="15.75">
      <c r="A13" s="50">
        <v>1</v>
      </c>
      <c r="B13" s="50" t="s">
        <v>156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1:30" ht="31.5">
      <c r="A14" s="99" t="s">
        <v>157</v>
      </c>
      <c r="B14" s="99" t="s">
        <v>185</v>
      </c>
      <c r="C14" s="101" t="s">
        <v>200</v>
      </c>
      <c r="D14" s="112">
        <v>2020</v>
      </c>
      <c r="E14" s="112">
        <v>2020</v>
      </c>
      <c r="F14" s="100"/>
      <c r="G14" s="176">
        <v>0.07677197</v>
      </c>
      <c r="H14" s="115">
        <v>43565</v>
      </c>
      <c r="I14" s="102">
        <f>'[1]Лист1'!$D$31</f>
        <v>0.16747203200000002</v>
      </c>
      <c r="J14" s="102">
        <f>I14</f>
        <v>0.16747203200000002</v>
      </c>
      <c r="K14" s="102">
        <f>J14</f>
        <v>0.16747203200000002</v>
      </c>
      <c r="L14" s="102"/>
      <c r="M14" s="102"/>
      <c r="N14" s="102">
        <f>K14</f>
        <v>0.16747203200000002</v>
      </c>
      <c r="O14" s="102"/>
      <c r="P14" s="102">
        <f>SUM(Q14:T14)</f>
        <v>0</v>
      </c>
      <c r="Q14" s="102"/>
      <c r="R14" s="102"/>
      <c r="S14" s="102">
        <v>0</v>
      </c>
      <c r="T14" s="102"/>
      <c r="U14" s="102">
        <f>SUM(V14:Y14)</f>
        <v>0</v>
      </c>
      <c r="V14" s="102"/>
      <c r="W14" s="102"/>
      <c r="X14" s="102">
        <v>0</v>
      </c>
      <c r="Y14" s="102"/>
      <c r="Z14" s="102">
        <f>K14+P14+U14</f>
        <v>0.16747203200000002</v>
      </c>
      <c r="AA14" s="102"/>
      <c r="AB14" s="102"/>
      <c r="AC14" s="102">
        <f aca="true" t="shared" si="0" ref="AC14:AC29">N14+S14+X14</f>
        <v>0.16747203200000002</v>
      </c>
      <c r="AD14" s="100"/>
    </row>
    <row r="15" spans="1:30" ht="39" customHeight="1">
      <c r="A15" s="99" t="s">
        <v>132</v>
      </c>
      <c r="B15" s="99" t="s">
        <v>168</v>
      </c>
      <c r="C15" s="101" t="s">
        <v>199</v>
      </c>
      <c r="D15" s="113">
        <v>2020</v>
      </c>
      <c r="E15" s="113">
        <v>2020</v>
      </c>
      <c r="F15" s="102"/>
      <c r="G15" s="102">
        <v>0.37835575</v>
      </c>
      <c r="H15" s="115">
        <v>43565</v>
      </c>
      <c r="I15" s="102">
        <f>'[1]Лист1'!$D$32</f>
        <v>0.6108466000000001</v>
      </c>
      <c r="J15" s="102">
        <f aca="true" t="shared" si="1" ref="J15:J29">I15</f>
        <v>0.6108466000000001</v>
      </c>
      <c r="K15" s="102">
        <f>J15</f>
        <v>0.6108466000000001</v>
      </c>
      <c r="L15" s="102"/>
      <c r="M15" s="102"/>
      <c r="N15" s="102">
        <f>K15</f>
        <v>0.6108466000000001</v>
      </c>
      <c r="O15" s="102"/>
      <c r="P15" s="102">
        <f aca="true" t="shared" si="2" ref="P15:P29">SUM(Q15:T15)</f>
        <v>0</v>
      </c>
      <c r="Q15" s="102"/>
      <c r="R15" s="102"/>
      <c r="S15" s="102">
        <v>0</v>
      </c>
      <c r="T15" s="102"/>
      <c r="U15" s="102">
        <f aca="true" t="shared" si="3" ref="U15:U29">SUM(V15:Y15)</f>
        <v>0</v>
      </c>
      <c r="V15" s="102"/>
      <c r="W15" s="102"/>
      <c r="X15" s="102">
        <v>0</v>
      </c>
      <c r="Y15" s="102"/>
      <c r="Z15" s="102">
        <f aca="true" t="shared" si="4" ref="Z15:Z30">AC15</f>
        <v>0.6108466000000001</v>
      </c>
      <c r="AA15" s="102"/>
      <c r="AB15" s="102"/>
      <c r="AC15" s="102">
        <f t="shared" si="0"/>
        <v>0.6108466000000001</v>
      </c>
      <c r="AD15" s="102"/>
    </row>
    <row r="16" spans="1:30" ht="31.5">
      <c r="A16" s="99" t="s">
        <v>158</v>
      </c>
      <c r="B16" s="103" t="s">
        <v>186</v>
      </c>
      <c r="C16" s="101" t="s">
        <v>198</v>
      </c>
      <c r="D16" s="113">
        <v>2022</v>
      </c>
      <c r="E16" s="113">
        <v>2022</v>
      </c>
      <c r="F16" s="102"/>
      <c r="G16" s="102">
        <v>1.5174336</v>
      </c>
      <c r="H16" s="115">
        <v>43565</v>
      </c>
      <c r="I16" s="102">
        <f>'[1]Лист1'!$F$23</f>
        <v>1.7751826861916162</v>
      </c>
      <c r="J16" s="102">
        <f t="shared" si="1"/>
        <v>1.7751826861916162</v>
      </c>
      <c r="K16" s="102">
        <f aca="true" t="shared" si="5" ref="K16:K25">SUM(L16:O16)</f>
        <v>0</v>
      </c>
      <c r="L16" s="102"/>
      <c r="M16" s="102"/>
      <c r="N16" s="102">
        <v>0</v>
      </c>
      <c r="O16" s="102"/>
      <c r="P16" s="102">
        <f t="shared" si="2"/>
        <v>0</v>
      </c>
      <c r="Q16" s="102"/>
      <c r="R16" s="102"/>
      <c r="S16" s="102">
        <v>0</v>
      </c>
      <c r="T16" s="102"/>
      <c r="U16" s="102">
        <f t="shared" si="3"/>
        <v>1.7751826861916162</v>
      </c>
      <c r="V16" s="102"/>
      <c r="W16" s="102"/>
      <c r="X16" s="102">
        <f aca="true" t="shared" si="6" ref="X16:X21">J16</f>
        <v>1.7751826861916162</v>
      </c>
      <c r="Y16" s="102"/>
      <c r="Z16" s="102">
        <f t="shared" si="4"/>
        <v>1.7751826861916162</v>
      </c>
      <c r="AA16" s="102"/>
      <c r="AB16" s="102"/>
      <c r="AC16" s="102">
        <f t="shared" si="0"/>
        <v>1.7751826861916162</v>
      </c>
      <c r="AD16" s="102"/>
    </row>
    <row r="17" spans="1:30" ht="15.75">
      <c r="A17" s="99" t="s">
        <v>159</v>
      </c>
      <c r="B17" s="103" t="s">
        <v>201</v>
      </c>
      <c r="C17" s="128" t="s">
        <v>194</v>
      </c>
      <c r="D17" s="113">
        <v>2022</v>
      </c>
      <c r="E17" s="113">
        <v>2022</v>
      </c>
      <c r="F17" s="102"/>
      <c r="G17" s="102">
        <v>0.7719132</v>
      </c>
      <c r="H17" s="115">
        <v>43565</v>
      </c>
      <c r="I17" s="177">
        <v>0.9030292679999999</v>
      </c>
      <c r="J17" s="102">
        <f t="shared" si="1"/>
        <v>0.9030292679999999</v>
      </c>
      <c r="K17" s="102">
        <f t="shared" si="5"/>
        <v>0</v>
      </c>
      <c r="L17" s="102"/>
      <c r="M17" s="102"/>
      <c r="N17" s="102">
        <v>0</v>
      </c>
      <c r="O17" s="102"/>
      <c r="P17" s="102">
        <f t="shared" si="2"/>
        <v>0</v>
      </c>
      <c r="Q17" s="102"/>
      <c r="R17" s="102"/>
      <c r="S17" s="102">
        <v>0</v>
      </c>
      <c r="T17" s="102"/>
      <c r="U17" s="102">
        <f t="shared" si="3"/>
        <v>0.9030292679999999</v>
      </c>
      <c r="V17" s="102"/>
      <c r="W17" s="102"/>
      <c r="X17" s="102">
        <f t="shared" si="6"/>
        <v>0.9030292679999999</v>
      </c>
      <c r="Y17" s="102"/>
      <c r="Z17" s="102">
        <f t="shared" si="4"/>
        <v>0.9030292679999999</v>
      </c>
      <c r="AA17" s="102"/>
      <c r="AB17" s="102"/>
      <c r="AC17" s="102">
        <f t="shared" si="0"/>
        <v>0.9030292679999999</v>
      </c>
      <c r="AD17" s="102"/>
    </row>
    <row r="18" spans="1:30" ht="33">
      <c r="A18" s="99" t="s">
        <v>160</v>
      </c>
      <c r="B18" s="104" t="s">
        <v>170</v>
      </c>
      <c r="C18" s="101" t="s">
        <v>195</v>
      </c>
      <c r="D18" s="113">
        <v>2022</v>
      </c>
      <c r="E18" s="113">
        <v>2022</v>
      </c>
      <c r="F18" s="102"/>
      <c r="G18" s="102">
        <v>0.07573425</v>
      </c>
      <c r="H18" s="115">
        <v>43565</v>
      </c>
      <c r="I18" s="102">
        <f>'[1]Лист1'!$F$30</f>
        <v>0.08859836064768002</v>
      </c>
      <c r="J18" s="102">
        <f t="shared" si="1"/>
        <v>0.08859836064768002</v>
      </c>
      <c r="K18" s="102">
        <f t="shared" si="5"/>
        <v>0</v>
      </c>
      <c r="L18" s="102"/>
      <c r="M18" s="102"/>
      <c r="N18" s="102">
        <v>0</v>
      </c>
      <c r="O18" s="102"/>
      <c r="P18" s="102">
        <f t="shared" si="2"/>
        <v>0</v>
      </c>
      <c r="Q18" s="102"/>
      <c r="R18" s="102"/>
      <c r="S18" s="102">
        <v>0</v>
      </c>
      <c r="T18" s="102"/>
      <c r="U18" s="102">
        <f t="shared" si="3"/>
        <v>0.08859836064768002</v>
      </c>
      <c r="V18" s="102"/>
      <c r="W18" s="102"/>
      <c r="X18" s="102">
        <f t="shared" si="6"/>
        <v>0.08859836064768002</v>
      </c>
      <c r="Y18" s="102"/>
      <c r="Z18" s="102">
        <f t="shared" si="4"/>
        <v>0.08859836064768002</v>
      </c>
      <c r="AA18" s="102"/>
      <c r="AB18" s="102"/>
      <c r="AC18" s="102">
        <f t="shared" si="0"/>
        <v>0.08859836064768002</v>
      </c>
      <c r="AD18" s="102"/>
    </row>
    <row r="19" spans="1:30" ht="47.25">
      <c r="A19" s="99" t="s">
        <v>161</v>
      </c>
      <c r="B19" s="103" t="s">
        <v>171</v>
      </c>
      <c r="C19" s="127" t="s">
        <v>187</v>
      </c>
      <c r="D19" s="113">
        <v>2022</v>
      </c>
      <c r="E19" s="113">
        <v>2022</v>
      </c>
      <c r="F19" s="102"/>
      <c r="G19" s="177">
        <f>'[5]6. Отчет о ходе реализации ИП'!$B$41*0.315</f>
        <v>0.2992122126</v>
      </c>
      <c r="H19" s="115">
        <v>43565</v>
      </c>
      <c r="I19" s="178">
        <f>'[1]Лист1'!$F$43*'[1]Лист1'!$A$76</f>
        <v>0.3006120029552641</v>
      </c>
      <c r="J19" s="102">
        <f t="shared" si="1"/>
        <v>0.3006120029552641</v>
      </c>
      <c r="K19" s="102">
        <f t="shared" si="5"/>
        <v>0</v>
      </c>
      <c r="L19" s="102"/>
      <c r="M19" s="102"/>
      <c r="N19" s="102">
        <v>0</v>
      </c>
      <c r="O19" s="102"/>
      <c r="P19" s="102">
        <f t="shared" si="2"/>
        <v>0</v>
      </c>
      <c r="Q19" s="102"/>
      <c r="R19" s="102"/>
      <c r="S19" s="102">
        <v>0</v>
      </c>
      <c r="T19" s="102"/>
      <c r="U19" s="102">
        <f t="shared" si="3"/>
        <v>0.3006120029552641</v>
      </c>
      <c r="V19" s="102"/>
      <c r="W19" s="102"/>
      <c r="X19" s="102">
        <f t="shared" si="6"/>
        <v>0.3006120029552641</v>
      </c>
      <c r="Y19" s="102"/>
      <c r="Z19" s="102">
        <f t="shared" si="4"/>
        <v>0.3006120029552641</v>
      </c>
      <c r="AA19" s="102"/>
      <c r="AB19" s="102"/>
      <c r="AC19" s="102">
        <f t="shared" si="0"/>
        <v>0.3006120029552641</v>
      </c>
      <c r="AD19" s="102"/>
    </row>
    <row r="20" spans="1:30" ht="31.5">
      <c r="A20" s="99" t="s">
        <v>162</v>
      </c>
      <c r="B20" s="103" t="s">
        <v>172</v>
      </c>
      <c r="C20" s="127" t="s">
        <v>188</v>
      </c>
      <c r="D20" s="113">
        <v>2022</v>
      </c>
      <c r="E20" s="113">
        <v>2022</v>
      </c>
      <c r="F20" s="102"/>
      <c r="G20" s="102">
        <f>'[6]6. Отчет о ходе реализации ИП'!$B$41*0.315</f>
        <v>0.47123737605</v>
      </c>
      <c r="H20" s="115">
        <v>43565</v>
      </c>
      <c r="I20" s="102">
        <f>'[1]Лист1'!$F$44*'[1]Лист1'!$A$76</f>
        <v>0.551280462759936</v>
      </c>
      <c r="J20" s="102">
        <f t="shared" si="1"/>
        <v>0.551280462759936</v>
      </c>
      <c r="K20" s="102">
        <f t="shared" si="5"/>
        <v>0</v>
      </c>
      <c r="L20" s="102"/>
      <c r="M20" s="102"/>
      <c r="N20" s="102">
        <v>0</v>
      </c>
      <c r="O20" s="102"/>
      <c r="P20" s="102">
        <f t="shared" si="2"/>
        <v>0</v>
      </c>
      <c r="Q20" s="102"/>
      <c r="R20" s="102"/>
      <c r="S20" s="102">
        <v>0</v>
      </c>
      <c r="T20" s="102"/>
      <c r="U20" s="102">
        <f t="shared" si="3"/>
        <v>0.551280462759936</v>
      </c>
      <c r="V20" s="102"/>
      <c r="W20" s="102"/>
      <c r="X20" s="102">
        <f t="shared" si="6"/>
        <v>0.551280462759936</v>
      </c>
      <c r="Y20" s="102"/>
      <c r="Z20" s="102">
        <f t="shared" si="4"/>
        <v>0.551280462759936</v>
      </c>
      <c r="AA20" s="102"/>
      <c r="AB20" s="102"/>
      <c r="AC20" s="102">
        <f t="shared" si="0"/>
        <v>0.551280462759936</v>
      </c>
      <c r="AD20" s="102"/>
    </row>
    <row r="21" spans="1:30" ht="47.25">
      <c r="A21" s="99" t="s">
        <v>133</v>
      </c>
      <c r="B21" s="103" t="s">
        <v>173</v>
      </c>
      <c r="C21" s="101" t="s">
        <v>189</v>
      </c>
      <c r="D21" s="113">
        <v>2022</v>
      </c>
      <c r="E21" s="113">
        <v>2022</v>
      </c>
      <c r="F21" s="102"/>
      <c r="G21" s="102">
        <f>'[7]6. Отчет о ходе реализации ИП'!$B$41*0.315</f>
        <v>1.58135418</v>
      </c>
      <c r="H21" s="115">
        <v>43565</v>
      </c>
      <c r="I21" s="102">
        <f>'[1]Лист1'!$F$45*'[1]Лист1'!$A$76</f>
        <v>1.8924081292247044</v>
      </c>
      <c r="J21" s="102">
        <f t="shared" si="1"/>
        <v>1.8924081292247044</v>
      </c>
      <c r="K21" s="102">
        <f t="shared" si="5"/>
        <v>0</v>
      </c>
      <c r="L21" s="102"/>
      <c r="M21" s="102"/>
      <c r="N21" s="102">
        <v>0</v>
      </c>
      <c r="O21" s="102"/>
      <c r="P21" s="102">
        <f t="shared" si="2"/>
        <v>0</v>
      </c>
      <c r="Q21" s="102"/>
      <c r="R21" s="102"/>
      <c r="S21" s="102">
        <v>0</v>
      </c>
      <c r="T21" s="102"/>
      <c r="U21" s="102">
        <f t="shared" si="3"/>
        <v>1.8924081292247044</v>
      </c>
      <c r="V21" s="102"/>
      <c r="W21" s="102"/>
      <c r="X21" s="102">
        <f t="shared" si="6"/>
        <v>1.8924081292247044</v>
      </c>
      <c r="Y21" s="102"/>
      <c r="Z21" s="102">
        <f t="shared" si="4"/>
        <v>1.8924081292247044</v>
      </c>
      <c r="AA21" s="102"/>
      <c r="AB21" s="102"/>
      <c r="AC21" s="102">
        <f t="shared" si="0"/>
        <v>1.8924081292247044</v>
      </c>
      <c r="AD21" s="102"/>
    </row>
    <row r="22" spans="1:30" s="97" customFormat="1" ht="31.5">
      <c r="A22" s="116">
        <v>2</v>
      </c>
      <c r="B22" s="106" t="s">
        <v>155</v>
      </c>
      <c r="C22" s="101"/>
      <c r="D22" s="114"/>
      <c r="E22" s="114"/>
      <c r="F22" s="107"/>
      <c r="G22" s="102"/>
      <c r="H22" s="115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7"/>
    </row>
    <row r="23" spans="1:30" ht="63.75" customHeight="1">
      <c r="A23" s="99" t="s">
        <v>163</v>
      </c>
      <c r="B23" s="108" t="s">
        <v>202</v>
      </c>
      <c r="C23" s="101" t="s">
        <v>196</v>
      </c>
      <c r="D23" s="113">
        <v>2020</v>
      </c>
      <c r="E23" s="113">
        <v>2021</v>
      </c>
      <c r="F23" s="102"/>
      <c r="G23" s="102">
        <f>0.149019+0.131694+0.142</f>
        <v>0.422713</v>
      </c>
      <c r="H23" s="115">
        <v>43565</v>
      </c>
      <c r="I23" s="102">
        <f>'[1]Лист1'!$G$8</f>
        <v>0.437391</v>
      </c>
      <c r="J23" s="102">
        <f t="shared" si="1"/>
        <v>0.437391</v>
      </c>
      <c r="K23" s="102">
        <f t="shared" si="5"/>
        <v>0.262496</v>
      </c>
      <c r="L23" s="102"/>
      <c r="M23" s="102"/>
      <c r="N23" s="102">
        <f>'[1]Лист1'!$D$8</f>
        <v>0.262496</v>
      </c>
      <c r="O23" s="102"/>
      <c r="P23" s="102">
        <f t="shared" si="2"/>
        <v>0.174895</v>
      </c>
      <c r="Q23" s="102"/>
      <c r="R23" s="102"/>
      <c r="S23" s="102">
        <f>'[1]Лист1'!$E$8</f>
        <v>0.174895</v>
      </c>
      <c r="T23" s="102"/>
      <c r="U23" s="102">
        <f t="shared" si="3"/>
        <v>0</v>
      </c>
      <c r="V23" s="102"/>
      <c r="W23" s="102"/>
      <c r="X23" s="102">
        <v>0</v>
      </c>
      <c r="Y23" s="102"/>
      <c r="Z23" s="102">
        <f t="shared" si="4"/>
        <v>0.437391</v>
      </c>
      <c r="AA23" s="102"/>
      <c r="AB23" s="102"/>
      <c r="AC23" s="102">
        <f t="shared" si="0"/>
        <v>0.437391</v>
      </c>
      <c r="AD23" s="102"/>
    </row>
    <row r="24" spans="1:30" s="97" customFormat="1" ht="31.5">
      <c r="A24" s="116">
        <v>3</v>
      </c>
      <c r="B24" s="106" t="s">
        <v>131</v>
      </c>
      <c r="C24" s="105"/>
      <c r="D24" s="114"/>
      <c r="E24" s="114"/>
      <c r="F24" s="107"/>
      <c r="G24" s="102"/>
      <c r="H24" s="115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7"/>
    </row>
    <row r="25" spans="1:30" s="97" customFormat="1" ht="40.5" customHeight="1">
      <c r="A25" s="99" t="s">
        <v>164</v>
      </c>
      <c r="B25" s="109" t="s">
        <v>174</v>
      </c>
      <c r="C25" s="101" t="s">
        <v>197</v>
      </c>
      <c r="D25" s="113">
        <v>2020</v>
      </c>
      <c r="E25" s="113">
        <v>2022</v>
      </c>
      <c r="F25" s="107"/>
      <c r="G25" s="102">
        <f>(106692*6212+1982*13895+7409*59430+108674*1768)/1000000</f>
        <v>1322.763096</v>
      </c>
      <c r="H25" s="115">
        <v>43565</v>
      </c>
      <c r="I25" s="102">
        <f>'[1]Лист1'!$G$49</f>
        <v>1440.7</v>
      </c>
      <c r="J25" s="102">
        <f t="shared" si="1"/>
        <v>1440.7</v>
      </c>
      <c r="K25" s="102">
        <f t="shared" si="5"/>
        <v>195.59</v>
      </c>
      <c r="L25" s="102"/>
      <c r="M25" s="102"/>
      <c r="N25" s="102">
        <f>'[1]Лист1'!$D$49</f>
        <v>195.59</v>
      </c>
      <c r="O25" s="102"/>
      <c r="P25" s="102">
        <f t="shared" si="2"/>
        <v>610.04</v>
      </c>
      <c r="Q25" s="102"/>
      <c r="R25" s="102"/>
      <c r="S25" s="102">
        <f>'[1]Лист1'!$E$49</f>
        <v>610.04</v>
      </c>
      <c r="T25" s="102"/>
      <c r="U25" s="102">
        <f t="shared" si="3"/>
        <v>635.07</v>
      </c>
      <c r="V25" s="102"/>
      <c r="W25" s="102"/>
      <c r="X25" s="102">
        <f>'[1]Лист1'!$F$49</f>
        <v>635.07</v>
      </c>
      <c r="Y25" s="102"/>
      <c r="Z25" s="102">
        <f t="shared" si="4"/>
        <v>1440.7</v>
      </c>
      <c r="AA25" s="102"/>
      <c r="AB25" s="102"/>
      <c r="AC25" s="102">
        <f t="shared" si="0"/>
        <v>1440.7</v>
      </c>
      <c r="AD25" s="107"/>
    </row>
    <row r="26" spans="1:30" ht="66">
      <c r="A26" s="99" t="s">
        <v>134</v>
      </c>
      <c r="B26" s="104" t="s">
        <v>175</v>
      </c>
      <c r="C26" s="101" t="s">
        <v>190</v>
      </c>
      <c r="D26" s="113">
        <v>2020</v>
      </c>
      <c r="E26" s="113">
        <v>2020</v>
      </c>
      <c r="F26" s="102"/>
      <c r="G26" s="102">
        <f>'[3]6. Отчет о ходе реализации ИП'!$B$41*0.315</f>
        <v>1.8016425</v>
      </c>
      <c r="H26" s="115">
        <v>43565</v>
      </c>
      <c r="I26" s="102">
        <f>'[1]Лист1'!$D$56*'[1]Лист1'!$A$76</f>
        <v>1.8900000000000001</v>
      </c>
      <c r="J26" s="102">
        <f t="shared" si="1"/>
        <v>1.8900000000000001</v>
      </c>
      <c r="K26" s="102">
        <f>L26+M26+N26+O26</f>
        <v>1.8900000000000001</v>
      </c>
      <c r="L26" s="102"/>
      <c r="M26" s="102"/>
      <c r="N26" s="102">
        <f>J26</f>
        <v>1.8900000000000001</v>
      </c>
      <c r="O26" s="102"/>
      <c r="P26" s="102">
        <f t="shared" si="2"/>
        <v>0</v>
      </c>
      <c r="Q26" s="102"/>
      <c r="R26" s="102"/>
      <c r="S26" s="102">
        <v>0</v>
      </c>
      <c r="T26" s="102"/>
      <c r="U26" s="102">
        <f t="shared" si="3"/>
        <v>0</v>
      </c>
      <c r="V26" s="102"/>
      <c r="W26" s="102"/>
      <c r="X26" s="102">
        <v>0</v>
      </c>
      <c r="Y26" s="102"/>
      <c r="Z26" s="102">
        <f t="shared" si="4"/>
        <v>1.8900000000000001</v>
      </c>
      <c r="AA26" s="102"/>
      <c r="AB26" s="102"/>
      <c r="AC26" s="102">
        <f t="shared" si="0"/>
        <v>1.8900000000000001</v>
      </c>
      <c r="AD26" s="102"/>
    </row>
    <row r="27" spans="1:30" ht="16.5">
      <c r="A27" s="99" t="s">
        <v>135</v>
      </c>
      <c r="B27" s="104" t="s">
        <v>176</v>
      </c>
      <c r="C27" s="101" t="s">
        <v>191</v>
      </c>
      <c r="D27" s="113">
        <v>2020</v>
      </c>
      <c r="E27" s="113">
        <v>2022</v>
      </c>
      <c r="F27" s="102"/>
      <c r="G27" s="102">
        <f>'[4]6. Отчет о ходе реализации ИП'!$B$41*0.315</f>
        <v>18.9</v>
      </c>
      <c r="H27" s="115">
        <v>43565</v>
      </c>
      <c r="I27" s="102">
        <f>'[1]Лист1'!$G$57*'[1]Лист1'!$A$76</f>
        <v>18.9</v>
      </c>
      <c r="J27" s="102">
        <f t="shared" si="1"/>
        <v>18.9</v>
      </c>
      <c r="K27" s="102">
        <f>L27+M27+N27+O27</f>
        <v>6.3</v>
      </c>
      <c r="L27" s="102"/>
      <c r="M27" s="102"/>
      <c r="N27" s="102">
        <f>'[1]Лист1'!$D$57*'[1]Лист1'!$A$76</f>
        <v>6.3</v>
      </c>
      <c r="O27" s="102"/>
      <c r="P27" s="102">
        <f t="shared" si="2"/>
        <v>6.3</v>
      </c>
      <c r="Q27" s="102"/>
      <c r="R27" s="102"/>
      <c r="S27" s="102">
        <f>'[1]Лист1'!$E$57*'[1]Лист1'!$A$76</f>
        <v>6.3</v>
      </c>
      <c r="T27" s="102"/>
      <c r="U27" s="102">
        <f t="shared" si="3"/>
        <v>6.3</v>
      </c>
      <c r="V27" s="102"/>
      <c r="W27" s="102"/>
      <c r="X27" s="102">
        <f>'[1]Лист1'!$F$57*'[1]Лист1'!$A$76</f>
        <v>6.3</v>
      </c>
      <c r="Y27" s="102"/>
      <c r="Z27" s="102">
        <f t="shared" si="4"/>
        <v>18.9</v>
      </c>
      <c r="AA27" s="102"/>
      <c r="AB27" s="102"/>
      <c r="AC27" s="102">
        <f t="shared" si="0"/>
        <v>18.9</v>
      </c>
      <c r="AD27" s="102"/>
    </row>
    <row r="28" spans="1:30" ht="33">
      <c r="A28" s="99" t="s">
        <v>139</v>
      </c>
      <c r="B28" s="104" t="s">
        <v>177</v>
      </c>
      <c r="C28" s="101" t="s">
        <v>192</v>
      </c>
      <c r="D28" s="113">
        <v>2020</v>
      </c>
      <c r="E28" s="113">
        <v>2020</v>
      </c>
      <c r="F28" s="102"/>
      <c r="G28" s="102">
        <f>'[2]6. Отчет о ходе реализации ИП'!$B$41*0.315</f>
        <v>1.7325</v>
      </c>
      <c r="H28" s="115">
        <v>43565</v>
      </c>
      <c r="I28" s="102">
        <f>'[1]Лист1'!$D$58*'[1]Лист1'!$A$76</f>
        <v>1.7955</v>
      </c>
      <c r="J28" s="102">
        <f t="shared" si="1"/>
        <v>1.7955</v>
      </c>
      <c r="K28" s="102">
        <f>L28+M28+N28+O28</f>
        <v>1.7955</v>
      </c>
      <c r="L28" s="102"/>
      <c r="M28" s="102"/>
      <c r="N28" s="102">
        <f>J28</f>
        <v>1.7955</v>
      </c>
      <c r="O28" s="102"/>
      <c r="P28" s="102">
        <f t="shared" si="2"/>
        <v>0</v>
      </c>
      <c r="Q28" s="102"/>
      <c r="R28" s="102"/>
      <c r="S28" s="102">
        <v>0</v>
      </c>
      <c r="T28" s="102"/>
      <c r="U28" s="102">
        <f t="shared" si="3"/>
        <v>0</v>
      </c>
      <c r="V28" s="102"/>
      <c r="W28" s="102"/>
      <c r="X28" s="102">
        <v>0</v>
      </c>
      <c r="Y28" s="102"/>
      <c r="Z28" s="102">
        <f t="shared" si="4"/>
        <v>1.7955</v>
      </c>
      <c r="AA28" s="102"/>
      <c r="AB28" s="102"/>
      <c r="AC28" s="102">
        <f t="shared" si="0"/>
        <v>1.7955</v>
      </c>
      <c r="AD28" s="102"/>
    </row>
    <row r="29" spans="1:30" ht="47.25">
      <c r="A29" s="99" t="s">
        <v>178</v>
      </c>
      <c r="B29" s="103" t="s">
        <v>179</v>
      </c>
      <c r="C29" s="101" t="s">
        <v>193</v>
      </c>
      <c r="D29" s="113">
        <v>2020</v>
      </c>
      <c r="E29" s="113">
        <v>2020</v>
      </c>
      <c r="F29" s="102"/>
      <c r="G29" s="102">
        <v>44.02168380378379</v>
      </c>
      <c r="H29" s="115">
        <v>43565</v>
      </c>
      <c r="I29" s="102">
        <v>46.59553</v>
      </c>
      <c r="J29" s="102">
        <f t="shared" si="1"/>
        <v>46.59553</v>
      </c>
      <c r="K29" s="102">
        <f>L29+M29+N29+O29</f>
        <v>46.59553</v>
      </c>
      <c r="L29" s="102"/>
      <c r="M29" s="102"/>
      <c r="N29" s="102">
        <f>J29</f>
        <v>46.59553</v>
      </c>
      <c r="O29" s="102"/>
      <c r="P29" s="102">
        <f t="shared" si="2"/>
        <v>0</v>
      </c>
      <c r="Q29" s="102"/>
      <c r="R29" s="102"/>
      <c r="S29" s="102">
        <v>0</v>
      </c>
      <c r="T29" s="102"/>
      <c r="U29" s="102">
        <f t="shared" si="3"/>
        <v>0</v>
      </c>
      <c r="V29" s="102"/>
      <c r="W29" s="102"/>
      <c r="X29" s="102">
        <v>0</v>
      </c>
      <c r="Y29" s="102"/>
      <c r="Z29" s="102">
        <f t="shared" si="4"/>
        <v>46.59553</v>
      </c>
      <c r="AA29" s="102"/>
      <c r="AB29" s="102"/>
      <c r="AC29" s="102">
        <f t="shared" si="0"/>
        <v>46.59553</v>
      </c>
      <c r="AD29" s="102"/>
    </row>
    <row r="30" spans="1:30" ht="42" customHeight="1" thickBot="1">
      <c r="A30" s="143"/>
      <c r="B30" s="143"/>
      <c r="C30" s="110"/>
      <c r="D30" s="111"/>
      <c r="E30" s="111"/>
      <c r="F30" s="111"/>
      <c r="G30" s="111">
        <f>SUM(G14:G29)</f>
        <v>1394.813647842434</v>
      </c>
      <c r="H30" s="111"/>
      <c r="I30" s="111"/>
      <c r="J30" s="111"/>
      <c r="K30" s="111">
        <f>SUM(K14:K29)</f>
        <v>253.211844632</v>
      </c>
      <c r="L30" s="111"/>
      <c r="M30" s="111"/>
      <c r="N30" s="111">
        <f>SUM(N14:N29)</f>
        <v>253.211844632</v>
      </c>
      <c r="O30" s="111"/>
      <c r="P30" s="111">
        <f>SUM(P14:P29)</f>
        <v>616.5148949999999</v>
      </c>
      <c r="Q30" s="111"/>
      <c r="R30" s="111"/>
      <c r="S30" s="111">
        <f>SUM(S14:S29)</f>
        <v>616.5148949999999</v>
      </c>
      <c r="T30" s="111"/>
      <c r="U30" s="111">
        <f>SUM(U14:U29)</f>
        <v>646.8811109097792</v>
      </c>
      <c r="V30" s="111"/>
      <c r="W30" s="111"/>
      <c r="X30" s="111">
        <f>SUM(X14:X29)</f>
        <v>646.8811109097792</v>
      </c>
      <c r="Y30" s="111"/>
      <c r="Z30" s="111">
        <f t="shared" si="4"/>
        <v>1516.6078505417795</v>
      </c>
      <c r="AA30" s="111"/>
      <c r="AB30" s="111"/>
      <c r="AC30" s="110">
        <f>SUM(AC13:AC29)</f>
        <v>1516.6078505417795</v>
      </c>
      <c r="AD30" s="111"/>
    </row>
    <row r="31" spans="1:10" ht="39.7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1" ht="39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11"/>
    </row>
    <row r="33" spans="1:10" ht="147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</row>
    <row r="34" ht="33" customHeight="1"/>
    <row r="35" ht="76.5" customHeight="1">
      <c r="I35" s="14"/>
    </row>
    <row r="36" spans="1:9" ht="70.5" customHeight="1">
      <c r="A36" s="133"/>
      <c r="B36" s="133"/>
      <c r="C36" s="133"/>
      <c r="D36" s="133"/>
      <c r="E36" s="133"/>
      <c r="F36" s="133"/>
      <c r="G36" s="133"/>
      <c r="H36" s="133"/>
      <c r="I36" s="14"/>
    </row>
    <row r="37" spans="1:9" ht="53.25" customHeight="1">
      <c r="A37" s="133"/>
      <c r="B37" s="133"/>
      <c r="C37" s="133"/>
      <c r="D37" s="133"/>
      <c r="E37" s="133"/>
      <c r="F37" s="133"/>
      <c r="G37" s="133"/>
      <c r="H37" s="133"/>
      <c r="I37" s="14"/>
    </row>
    <row r="38" spans="1:8" ht="15.75">
      <c r="A38" s="142"/>
      <c r="B38" s="142"/>
      <c r="C38" s="142"/>
      <c r="D38" s="142"/>
      <c r="E38" s="142"/>
      <c r="F38" s="142"/>
      <c r="G38" s="142"/>
      <c r="H38" s="142"/>
    </row>
    <row r="39" spans="2:9" ht="15.75">
      <c r="B39" s="135"/>
      <c r="C39" s="135"/>
      <c r="D39" s="135"/>
      <c r="E39" s="135"/>
      <c r="F39" s="135"/>
      <c r="G39" s="135"/>
      <c r="H39" s="135"/>
      <c r="I39" s="135"/>
    </row>
    <row r="40" spans="2:9" ht="15.75">
      <c r="B40" s="136"/>
      <c r="C40" s="136"/>
      <c r="D40" s="136"/>
      <c r="E40" s="136"/>
      <c r="F40" s="136"/>
      <c r="G40" s="136"/>
      <c r="H40" s="136"/>
      <c r="I40" s="136"/>
    </row>
    <row r="41" spans="2:9" ht="15.75">
      <c r="B41" s="135"/>
      <c r="C41" s="135"/>
      <c r="D41" s="135"/>
      <c r="E41" s="135"/>
      <c r="F41" s="135"/>
      <c r="G41" s="135"/>
      <c r="H41" s="135"/>
      <c r="I41" s="135"/>
    </row>
    <row r="42" spans="2:9" ht="15.75">
      <c r="B42" s="137"/>
      <c r="C42" s="137"/>
      <c r="D42" s="137"/>
      <c r="E42" s="137"/>
      <c r="F42" s="137"/>
      <c r="G42" s="137"/>
      <c r="H42" s="137"/>
      <c r="I42" s="137"/>
    </row>
    <row r="43" ht="15.75">
      <c r="B43" s="15"/>
    </row>
    <row r="44" spans="2:9" ht="15.75">
      <c r="B44" s="130"/>
      <c r="C44" s="130"/>
      <c r="D44" s="130"/>
      <c r="E44" s="130"/>
      <c r="F44" s="130"/>
      <c r="G44" s="130"/>
      <c r="H44" s="130"/>
      <c r="I44" s="130"/>
    </row>
  </sheetData>
  <sheetProtection/>
  <mergeCells count="30">
    <mergeCell ref="I9:I10"/>
    <mergeCell ref="A38:H38"/>
    <mergeCell ref="A30:B30"/>
    <mergeCell ref="A3:T3"/>
    <mergeCell ref="A4:T4"/>
    <mergeCell ref="A6:T6"/>
    <mergeCell ref="A7:T7"/>
    <mergeCell ref="A9:A11"/>
    <mergeCell ref="B9:B11"/>
    <mergeCell ref="C9:C11"/>
    <mergeCell ref="D9:D11"/>
    <mergeCell ref="A37:H37"/>
    <mergeCell ref="J9:J10"/>
    <mergeCell ref="K9:AD9"/>
    <mergeCell ref="F10:H10"/>
    <mergeCell ref="K10:O10"/>
    <mergeCell ref="P10:T10"/>
    <mergeCell ref="Z10:AD10"/>
    <mergeCell ref="U10:Y10"/>
    <mergeCell ref="F9:H9"/>
    <mergeCell ref="B44:I44"/>
    <mergeCell ref="A31:J31"/>
    <mergeCell ref="A32:J32"/>
    <mergeCell ref="A33:J33"/>
    <mergeCell ref="A36:H36"/>
    <mergeCell ref="E9:E10"/>
    <mergeCell ref="B39:I39"/>
    <mergeCell ref="B40:I40"/>
    <mergeCell ref="B41:I41"/>
    <mergeCell ref="B42:I4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9 G24 N24 G22 N19 N14:N17 G16:G17 N22 I16:I17 I19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3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84"/>
  <sheetViews>
    <sheetView zoomScale="75" zoomScaleNormal="75" zoomScaleSheetLayoutView="69" zoomScalePageLayoutView="0" workbookViewId="0" topLeftCell="A1">
      <pane xSplit="3" ySplit="12" topLeftCell="D2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26" sqref="B26:B29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8.1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126</v>
      </c>
    </row>
    <row r="2" ht="18.75">
      <c r="O2" s="3"/>
    </row>
    <row r="3" spans="1:15" ht="18.7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46" ht="18.75">
      <c r="A4" s="148" t="s">
        <v>113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49" t="s">
        <v>128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47" t="s">
        <v>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72.75" customHeight="1">
      <c r="A9" s="134" t="s">
        <v>3</v>
      </c>
      <c r="B9" s="134" t="s">
        <v>90</v>
      </c>
      <c r="C9" s="134" t="s">
        <v>91</v>
      </c>
      <c r="D9" s="138" t="s">
        <v>6</v>
      </c>
      <c r="E9" s="134" t="s">
        <v>114</v>
      </c>
      <c r="F9" s="134" t="s">
        <v>115</v>
      </c>
      <c r="G9" s="134" t="s">
        <v>116</v>
      </c>
      <c r="H9" s="134"/>
      <c r="I9" s="134"/>
      <c r="J9" s="140" t="s">
        <v>117</v>
      </c>
      <c r="K9" s="140"/>
      <c r="L9" s="134"/>
      <c r="M9" s="134"/>
      <c r="N9" s="134"/>
      <c r="O9" s="134"/>
    </row>
    <row r="10" spans="1:15" ht="66" customHeight="1">
      <c r="A10" s="134"/>
      <c r="B10" s="134"/>
      <c r="C10" s="134"/>
      <c r="D10" s="138"/>
      <c r="E10" s="134"/>
      <c r="F10" s="134"/>
      <c r="G10" s="139" t="s">
        <v>11</v>
      </c>
      <c r="H10" s="140"/>
      <c r="I10" s="140"/>
      <c r="J10" s="139" t="s">
        <v>183</v>
      </c>
      <c r="K10" s="141"/>
      <c r="L10" s="38" t="s">
        <v>87</v>
      </c>
      <c r="M10" s="38" t="s">
        <v>88</v>
      </c>
      <c r="N10" s="38" t="s">
        <v>184</v>
      </c>
      <c r="O10" s="134" t="s">
        <v>12</v>
      </c>
    </row>
    <row r="11" spans="1:15" ht="143.25" customHeight="1">
      <c r="A11" s="134"/>
      <c r="B11" s="134"/>
      <c r="C11" s="134"/>
      <c r="D11" s="138"/>
      <c r="E11" s="46" t="s">
        <v>11</v>
      </c>
      <c r="F11" s="46" t="s">
        <v>13</v>
      </c>
      <c r="G11" s="9" t="s">
        <v>118</v>
      </c>
      <c r="H11" s="47" t="s">
        <v>119</v>
      </c>
      <c r="I11" s="47" t="s">
        <v>120</v>
      </c>
      <c r="J11" s="65" t="s">
        <v>121</v>
      </c>
      <c r="K11" s="9" t="s">
        <v>122</v>
      </c>
      <c r="L11" s="8" t="s">
        <v>11</v>
      </c>
      <c r="M11" s="8" t="s">
        <v>11</v>
      </c>
      <c r="N11" s="8" t="s">
        <v>11</v>
      </c>
      <c r="O11" s="134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123</v>
      </c>
      <c r="M12" s="12" t="s">
        <v>124</v>
      </c>
      <c r="N12" s="12" t="s">
        <v>125</v>
      </c>
      <c r="O12" s="8">
        <v>13</v>
      </c>
    </row>
    <row r="13" spans="1:15" ht="15.75">
      <c r="A13" s="50">
        <v>1</v>
      </c>
      <c r="B13" s="50" t="s">
        <v>156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</row>
    <row r="14" spans="1:15" ht="31.5">
      <c r="A14" s="99" t="s">
        <v>157</v>
      </c>
      <c r="B14" s="99" t="s">
        <v>130</v>
      </c>
      <c r="C14" s="101" t="s">
        <v>200</v>
      </c>
      <c r="D14" s="112">
        <v>2020</v>
      </c>
      <c r="E14" s="112">
        <v>2020</v>
      </c>
      <c r="F14" s="102">
        <f>'прил.1'!G14/1.2</f>
        <v>0.06397664166666667</v>
      </c>
      <c r="G14" s="102">
        <f>H14+I14</f>
        <v>0.1395600266666667</v>
      </c>
      <c r="H14" s="102">
        <f>'прил.1'!AC14/1.2</f>
        <v>0.1395600266666667</v>
      </c>
      <c r="I14" s="123">
        <v>0</v>
      </c>
      <c r="J14" s="124"/>
      <c r="K14" s="102">
        <f>G14</f>
        <v>0.1395600266666667</v>
      </c>
      <c r="L14" s="123">
        <f>'прил.1'!N14/1.2</f>
        <v>0.1395600266666667</v>
      </c>
      <c r="M14" s="123">
        <f>'прил.1'!S14</f>
        <v>0</v>
      </c>
      <c r="N14" s="123">
        <f>'прил.1'!X14</f>
        <v>0</v>
      </c>
      <c r="O14" s="123">
        <f aca="true" t="shared" si="0" ref="O14:O29">L14+M14+N14</f>
        <v>0.1395600266666667</v>
      </c>
    </row>
    <row r="15" spans="1:15" ht="31.5" customHeight="1">
      <c r="A15" s="99" t="s">
        <v>132</v>
      </c>
      <c r="B15" s="99" t="s">
        <v>168</v>
      </c>
      <c r="C15" s="101" t="s">
        <v>199</v>
      </c>
      <c r="D15" s="113">
        <v>2020</v>
      </c>
      <c r="E15" s="113">
        <v>2020</v>
      </c>
      <c r="F15" s="102">
        <f>'прил.1'!G15/1.2</f>
        <v>0.31529645833333336</v>
      </c>
      <c r="G15" s="102">
        <f aca="true" t="shared" si="1" ref="G15:G29">H15+I15</f>
        <v>0.5090388333333334</v>
      </c>
      <c r="H15" s="102">
        <f>'прил.1'!AC15/1.2</f>
        <v>0.5090388333333334</v>
      </c>
      <c r="I15" s="123">
        <v>0</v>
      </c>
      <c r="J15" s="124"/>
      <c r="K15" s="102">
        <f aca="true" t="shared" si="2" ref="K15:K29">G15</f>
        <v>0.5090388333333334</v>
      </c>
      <c r="L15" s="123">
        <f>'прил.1'!N15/1.2</f>
        <v>0.5090388333333334</v>
      </c>
      <c r="M15" s="123">
        <f>'прил.1'!S15</f>
        <v>0</v>
      </c>
      <c r="N15" s="123">
        <f>'прил.1'!X15</f>
        <v>0</v>
      </c>
      <c r="O15" s="123">
        <f t="shared" si="0"/>
        <v>0.5090388333333334</v>
      </c>
    </row>
    <row r="16" spans="1:15" ht="31.5">
      <c r="A16" s="99" t="s">
        <v>158</v>
      </c>
      <c r="B16" s="103" t="s">
        <v>169</v>
      </c>
      <c r="C16" s="101" t="s">
        <v>198</v>
      </c>
      <c r="D16" s="113">
        <v>2022</v>
      </c>
      <c r="E16" s="113">
        <v>2022</v>
      </c>
      <c r="F16" s="102">
        <f>'прил.1'!G16/1.2</f>
        <v>1.264528</v>
      </c>
      <c r="G16" s="102">
        <f t="shared" si="1"/>
        <v>1.4793189051596802</v>
      </c>
      <c r="H16" s="102">
        <f>'прил.1'!AC16/1.2</f>
        <v>1.4793189051596802</v>
      </c>
      <c r="I16" s="123">
        <v>0</v>
      </c>
      <c r="J16" s="124"/>
      <c r="K16" s="102">
        <f t="shared" si="2"/>
        <v>1.4793189051596802</v>
      </c>
      <c r="L16" s="123">
        <f>'прил.1'!N16</f>
        <v>0</v>
      </c>
      <c r="M16" s="123">
        <f>'прил.1'!S16</f>
        <v>0</v>
      </c>
      <c r="N16" s="123">
        <f>'прил.1'!X16/1.2</f>
        <v>1.4793189051596802</v>
      </c>
      <c r="O16" s="123">
        <f t="shared" si="0"/>
        <v>1.4793189051596802</v>
      </c>
    </row>
    <row r="17" spans="1:15" ht="15.75">
      <c r="A17" s="99" t="s">
        <v>159</v>
      </c>
      <c r="B17" s="103" t="s">
        <v>201</v>
      </c>
      <c r="C17" s="129" t="s">
        <v>194</v>
      </c>
      <c r="D17" s="113">
        <v>2022</v>
      </c>
      <c r="E17" s="113">
        <v>2022</v>
      </c>
      <c r="F17" s="102">
        <f>'прил.1'!G17/1.2</f>
        <v>0.643261</v>
      </c>
      <c r="G17" s="102">
        <f t="shared" si="1"/>
        <v>0.7525243899999999</v>
      </c>
      <c r="H17" s="102">
        <f>'прил.1'!AC17/1.2</f>
        <v>0.7525243899999999</v>
      </c>
      <c r="I17" s="123">
        <v>0</v>
      </c>
      <c r="J17" s="124"/>
      <c r="K17" s="102">
        <f t="shared" si="2"/>
        <v>0.7525243899999999</v>
      </c>
      <c r="L17" s="123">
        <f>'прил.1'!N17</f>
        <v>0</v>
      </c>
      <c r="M17" s="123">
        <f>'прил.1'!S17</f>
        <v>0</v>
      </c>
      <c r="N17" s="123">
        <f>'прил.1'!X17/1.2</f>
        <v>0.7525243899999999</v>
      </c>
      <c r="O17" s="123">
        <f t="shared" si="0"/>
        <v>0.7525243899999999</v>
      </c>
    </row>
    <row r="18" spans="1:15" ht="33">
      <c r="A18" s="99" t="s">
        <v>160</v>
      </c>
      <c r="B18" s="104" t="s">
        <v>170</v>
      </c>
      <c r="C18" s="101" t="s">
        <v>195</v>
      </c>
      <c r="D18" s="113">
        <v>2022</v>
      </c>
      <c r="E18" s="113">
        <v>2022</v>
      </c>
      <c r="F18" s="102">
        <f>'прил.1'!G18/1.2</f>
        <v>0.06311187500000001</v>
      </c>
      <c r="G18" s="102">
        <f t="shared" si="1"/>
        <v>0.07383196720640002</v>
      </c>
      <c r="H18" s="102">
        <f>'прил.1'!AC18/1.2</f>
        <v>0.07383196720640002</v>
      </c>
      <c r="I18" s="123">
        <v>0</v>
      </c>
      <c r="J18" s="124"/>
      <c r="K18" s="102">
        <f t="shared" si="2"/>
        <v>0.07383196720640002</v>
      </c>
      <c r="L18" s="123">
        <f>'прил.1'!N18</f>
        <v>0</v>
      </c>
      <c r="M18" s="123">
        <f>'прил.1'!S18</f>
        <v>0</v>
      </c>
      <c r="N18" s="123">
        <f>'прил.1'!X18/1.2</f>
        <v>0.07383196720640002</v>
      </c>
      <c r="O18" s="123">
        <f t="shared" si="0"/>
        <v>0.07383196720640002</v>
      </c>
    </row>
    <row r="19" spans="1:15" ht="31.5" customHeight="1">
      <c r="A19" s="99" t="s">
        <v>161</v>
      </c>
      <c r="B19" s="108" t="s">
        <v>171</v>
      </c>
      <c r="C19" s="127" t="s">
        <v>187</v>
      </c>
      <c r="D19" s="113">
        <v>2022</v>
      </c>
      <c r="E19" s="113">
        <v>2022</v>
      </c>
      <c r="F19" s="102">
        <f>'прил.1'!G19/1.2</f>
        <v>0.24934351050000003</v>
      </c>
      <c r="G19" s="102">
        <f t="shared" si="1"/>
        <v>0.2505100024627201</v>
      </c>
      <c r="H19" s="102">
        <f>'прил.1'!AC19/1.2</f>
        <v>0.2505100024627201</v>
      </c>
      <c r="I19" s="123">
        <v>0</v>
      </c>
      <c r="J19" s="124"/>
      <c r="K19" s="102">
        <f t="shared" si="2"/>
        <v>0.2505100024627201</v>
      </c>
      <c r="L19" s="123">
        <f>'прил.1'!N19</f>
        <v>0</v>
      </c>
      <c r="M19" s="123">
        <f>'прил.1'!S19</f>
        <v>0</v>
      </c>
      <c r="N19" s="123">
        <f>'прил.1'!X19/1.2</f>
        <v>0.2505100024627201</v>
      </c>
      <c r="O19" s="123">
        <f t="shared" si="0"/>
        <v>0.2505100024627201</v>
      </c>
    </row>
    <row r="20" spans="1:15" ht="49.5">
      <c r="A20" s="99" t="s">
        <v>162</v>
      </c>
      <c r="B20" s="108" t="s">
        <v>172</v>
      </c>
      <c r="C20" s="127" t="s">
        <v>188</v>
      </c>
      <c r="D20" s="113">
        <v>2022</v>
      </c>
      <c r="E20" s="113">
        <v>2022</v>
      </c>
      <c r="F20" s="102">
        <f>'прил.1'!G20/1.2</f>
        <v>0.392697813375</v>
      </c>
      <c r="G20" s="102">
        <f t="shared" si="1"/>
        <v>0.45940038563328006</v>
      </c>
      <c r="H20" s="102">
        <f>'прил.1'!AC20/1.2</f>
        <v>0.45940038563328006</v>
      </c>
      <c r="I20" s="123">
        <v>0</v>
      </c>
      <c r="J20" s="124"/>
      <c r="K20" s="102">
        <f t="shared" si="2"/>
        <v>0.45940038563328006</v>
      </c>
      <c r="L20" s="123">
        <f>'прил.1'!N20</f>
        <v>0</v>
      </c>
      <c r="M20" s="123">
        <f>'прил.1'!S20</f>
        <v>0</v>
      </c>
      <c r="N20" s="123">
        <f>'прил.1'!X20/1.2</f>
        <v>0.45940038563328006</v>
      </c>
      <c r="O20" s="123">
        <f t="shared" si="0"/>
        <v>0.45940038563328006</v>
      </c>
    </row>
    <row r="21" spans="1:15" ht="49.5">
      <c r="A21" s="99" t="s">
        <v>133</v>
      </c>
      <c r="B21" s="108" t="s">
        <v>173</v>
      </c>
      <c r="C21" s="101" t="s">
        <v>189</v>
      </c>
      <c r="D21" s="113">
        <v>2022</v>
      </c>
      <c r="E21" s="113">
        <v>2022</v>
      </c>
      <c r="F21" s="102">
        <f>'прил.1'!G21/1.2</f>
        <v>1.31779515</v>
      </c>
      <c r="G21" s="102">
        <f t="shared" si="1"/>
        <v>1.5770067743539204</v>
      </c>
      <c r="H21" s="102">
        <f>'прил.1'!AC21/1.2</f>
        <v>1.5770067743539204</v>
      </c>
      <c r="I21" s="123">
        <v>0</v>
      </c>
      <c r="J21" s="124"/>
      <c r="K21" s="102">
        <f t="shared" si="2"/>
        <v>1.5770067743539204</v>
      </c>
      <c r="L21" s="123">
        <f>'прил.1'!N21</f>
        <v>0</v>
      </c>
      <c r="M21" s="123">
        <f>'прил.1'!S21</f>
        <v>0</v>
      </c>
      <c r="N21" s="123">
        <f>'прил.1'!X21/1.2</f>
        <v>1.5770067743539204</v>
      </c>
      <c r="O21" s="123">
        <f t="shared" si="0"/>
        <v>1.5770067743539204</v>
      </c>
    </row>
    <row r="22" spans="1:15" ht="33" customHeight="1">
      <c r="A22" s="116">
        <v>2</v>
      </c>
      <c r="B22" s="106" t="s">
        <v>155</v>
      </c>
      <c r="C22" s="101"/>
      <c r="D22" s="113"/>
      <c r="E22" s="113"/>
      <c r="F22" s="102"/>
      <c r="G22" s="102"/>
      <c r="H22" s="102"/>
      <c r="I22" s="123"/>
      <c r="J22" s="124"/>
      <c r="K22" s="102"/>
      <c r="L22" s="123"/>
      <c r="M22" s="123"/>
      <c r="N22" s="123"/>
      <c r="O22" s="123"/>
    </row>
    <row r="23" spans="1:15" ht="33" customHeight="1">
      <c r="A23" s="99" t="s">
        <v>163</v>
      </c>
      <c r="B23" s="108" t="s">
        <v>202</v>
      </c>
      <c r="C23" s="101" t="s">
        <v>196</v>
      </c>
      <c r="D23" s="113">
        <v>2020</v>
      </c>
      <c r="E23" s="113">
        <v>2021</v>
      </c>
      <c r="F23" s="102">
        <f>'прил.1'!G23/1.2</f>
        <v>0.35226083333333336</v>
      </c>
      <c r="G23" s="102">
        <f t="shared" si="1"/>
        <v>0.3644925</v>
      </c>
      <c r="H23" s="102">
        <f>'прил.1'!AC23/1.2</f>
        <v>0.3644925</v>
      </c>
      <c r="I23" s="123">
        <v>0</v>
      </c>
      <c r="J23" s="124"/>
      <c r="K23" s="102">
        <f t="shared" si="2"/>
        <v>0.3644925</v>
      </c>
      <c r="L23" s="123">
        <f>'прил.1'!N23/1.2</f>
        <v>0.21874666666666667</v>
      </c>
      <c r="M23" s="123">
        <f>'прил.1'!S23/1.2</f>
        <v>0.14574583333333332</v>
      </c>
      <c r="N23" s="123">
        <f>'прил.1'!X23</f>
        <v>0</v>
      </c>
      <c r="O23" s="123">
        <f t="shared" si="0"/>
        <v>0.3644925</v>
      </c>
    </row>
    <row r="24" spans="1:15" ht="31.5">
      <c r="A24" s="116">
        <v>3</v>
      </c>
      <c r="B24" s="106" t="s">
        <v>131</v>
      </c>
      <c r="C24" s="105"/>
      <c r="D24" s="113"/>
      <c r="E24" s="113"/>
      <c r="F24" s="102"/>
      <c r="G24" s="98"/>
      <c r="H24" s="98"/>
      <c r="I24" s="123"/>
      <c r="J24" s="124"/>
      <c r="K24" s="98"/>
      <c r="L24" s="123"/>
      <c r="M24" s="123"/>
      <c r="N24" s="123"/>
      <c r="O24" s="123"/>
    </row>
    <row r="25" spans="1:15" ht="15.75">
      <c r="A25" s="99" t="s">
        <v>164</v>
      </c>
      <c r="B25" s="109" t="s">
        <v>174</v>
      </c>
      <c r="C25" s="101" t="s">
        <v>197</v>
      </c>
      <c r="D25" s="113">
        <v>2020</v>
      </c>
      <c r="E25" s="113">
        <v>2022</v>
      </c>
      <c r="F25" s="102">
        <f>'прил.1'!G25/1.2</f>
        <v>1102.30258</v>
      </c>
      <c r="G25" s="102">
        <f t="shared" si="1"/>
        <v>1200.5833333333335</v>
      </c>
      <c r="H25" s="102">
        <f>'прил.1'!AC25/1.2</f>
        <v>1200.5833333333335</v>
      </c>
      <c r="I25" s="123">
        <v>0</v>
      </c>
      <c r="J25" s="124"/>
      <c r="K25" s="102">
        <f t="shared" si="2"/>
        <v>1200.5833333333335</v>
      </c>
      <c r="L25" s="123">
        <f>'прил.1'!N25/1.2</f>
        <v>162.99166666666667</v>
      </c>
      <c r="M25" s="123">
        <f>'прил.1'!S25/1.2</f>
        <v>508.3666666666667</v>
      </c>
      <c r="N25" s="123">
        <f>'прил.1'!X25/1.2</f>
        <v>529.225</v>
      </c>
      <c r="O25" s="123">
        <f t="shared" si="0"/>
        <v>1200.5833333333335</v>
      </c>
    </row>
    <row r="26" spans="1:15" ht="66">
      <c r="A26" s="99" t="s">
        <v>134</v>
      </c>
      <c r="B26" s="108" t="s">
        <v>175</v>
      </c>
      <c r="C26" s="101" t="s">
        <v>190</v>
      </c>
      <c r="D26" s="113">
        <v>2020</v>
      </c>
      <c r="E26" s="113">
        <v>2020</v>
      </c>
      <c r="F26" s="102">
        <f>'прил.1'!G26/1.2</f>
        <v>1.5013687500000001</v>
      </c>
      <c r="G26" s="102">
        <f t="shared" si="1"/>
        <v>1.8900000000000001</v>
      </c>
      <c r="H26" s="102">
        <v>0</v>
      </c>
      <c r="I26" s="123">
        <f>'прил.1'!AC26</f>
        <v>1.8900000000000001</v>
      </c>
      <c r="J26" s="124"/>
      <c r="K26" s="102">
        <f t="shared" si="2"/>
        <v>1.8900000000000001</v>
      </c>
      <c r="L26" s="123">
        <f>'прил.1'!N26</f>
        <v>1.8900000000000001</v>
      </c>
      <c r="M26" s="123">
        <f>'прил.1'!S26</f>
        <v>0</v>
      </c>
      <c r="N26" s="123">
        <f>'прил.1'!X26</f>
        <v>0</v>
      </c>
      <c r="O26" s="123">
        <f t="shared" si="0"/>
        <v>1.8900000000000001</v>
      </c>
    </row>
    <row r="27" spans="1:15" ht="16.5">
      <c r="A27" s="99" t="s">
        <v>135</v>
      </c>
      <c r="B27" s="108" t="s">
        <v>176</v>
      </c>
      <c r="C27" s="101" t="s">
        <v>191</v>
      </c>
      <c r="D27" s="113">
        <v>2020</v>
      </c>
      <c r="E27" s="113">
        <v>2022</v>
      </c>
      <c r="F27" s="102">
        <f>'прил.1'!G27/1.2</f>
        <v>15.75</v>
      </c>
      <c r="G27" s="102">
        <f t="shared" si="1"/>
        <v>18.9</v>
      </c>
      <c r="H27" s="102">
        <v>0</v>
      </c>
      <c r="I27" s="123">
        <f>'прил.1'!AC27</f>
        <v>18.9</v>
      </c>
      <c r="J27" s="124"/>
      <c r="K27" s="102">
        <f t="shared" si="2"/>
        <v>18.9</v>
      </c>
      <c r="L27" s="123">
        <f>'прил.1'!N27</f>
        <v>6.3</v>
      </c>
      <c r="M27" s="123">
        <f>'прил.1'!S27</f>
        <v>6.3</v>
      </c>
      <c r="N27" s="123">
        <f>'прил.1'!X27</f>
        <v>6.3</v>
      </c>
      <c r="O27" s="123">
        <f t="shared" si="0"/>
        <v>18.9</v>
      </c>
    </row>
    <row r="28" spans="1:15" ht="33">
      <c r="A28" s="99" t="s">
        <v>139</v>
      </c>
      <c r="B28" s="108" t="s">
        <v>177</v>
      </c>
      <c r="C28" s="101" t="s">
        <v>192</v>
      </c>
      <c r="D28" s="113">
        <v>2020</v>
      </c>
      <c r="E28" s="113">
        <v>2020</v>
      </c>
      <c r="F28" s="102">
        <f>'прил.1'!G28/1.2</f>
        <v>1.44375</v>
      </c>
      <c r="G28" s="102">
        <f t="shared" si="1"/>
        <v>1.7955</v>
      </c>
      <c r="H28" s="102">
        <v>0</v>
      </c>
      <c r="I28" s="123">
        <f>'прил.1'!AC28</f>
        <v>1.7955</v>
      </c>
      <c r="J28" s="124"/>
      <c r="K28" s="102">
        <f t="shared" si="2"/>
        <v>1.7955</v>
      </c>
      <c r="L28" s="123">
        <f>'прил.1'!N28</f>
        <v>1.7955</v>
      </c>
      <c r="M28" s="123">
        <f>'прил.1'!S28</f>
        <v>0</v>
      </c>
      <c r="N28" s="123">
        <f>'прил.1'!X28</f>
        <v>0</v>
      </c>
      <c r="O28" s="123">
        <f t="shared" si="0"/>
        <v>1.7955</v>
      </c>
    </row>
    <row r="29" spans="1:15" ht="49.5">
      <c r="A29" s="99" t="s">
        <v>178</v>
      </c>
      <c r="B29" s="108" t="s">
        <v>179</v>
      </c>
      <c r="C29" s="101" t="s">
        <v>193</v>
      </c>
      <c r="D29" s="113">
        <v>2020</v>
      </c>
      <c r="E29" s="113">
        <v>2020</v>
      </c>
      <c r="F29" s="102">
        <f>'прил.1'!G29/1.2</f>
        <v>36.68473650315316</v>
      </c>
      <c r="G29" s="102">
        <f t="shared" si="1"/>
        <v>38.82960833333333</v>
      </c>
      <c r="H29" s="102">
        <f>'прил.1'!AC29/1.2</f>
        <v>38.82960833333333</v>
      </c>
      <c r="I29" s="123">
        <v>0</v>
      </c>
      <c r="J29" s="124"/>
      <c r="K29" s="102">
        <f t="shared" si="2"/>
        <v>38.82960833333333</v>
      </c>
      <c r="L29" s="123">
        <f>'прил.1'!N29/1.2</f>
        <v>38.82960833333333</v>
      </c>
      <c r="M29" s="123">
        <f>'прил.1'!S29</f>
        <v>0</v>
      </c>
      <c r="N29" s="123">
        <f>'прил.1'!X29</f>
        <v>0</v>
      </c>
      <c r="O29" s="123">
        <f t="shared" si="0"/>
        <v>38.82960833333333</v>
      </c>
    </row>
    <row r="30" spans="1:15" ht="15.75">
      <c r="A30" s="48"/>
      <c r="B30" s="49"/>
      <c r="C30" s="29"/>
      <c r="D30" s="29"/>
      <c r="E30" s="29"/>
      <c r="F30" s="125">
        <f>SUM(F14:F29)</f>
        <v>1162.3447065353614</v>
      </c>
      <c r="G30" s="125">
        <f>SUM(G14:G29)</f>
        <v>1267.6041254514828</v>
      </c>
      <c r="H30" s="125">
        <f>SUM(H14:H29)</f>
        <v>1245.0186254514826</v>
      </c>
      <c r="I30" s="125">
        <f>SUM(I14:I29)</f>
        <v>22.5855</v>
      </c>
      <c r="J30" s="125"/>
      <c r="K30" s="125">
        <f>SUM(K14:K29)</f>
        <v>1267.6041254514828</v>
      </c>
      <c r="L30" s="125">
        <f>SUM(L14:L29)</f>
        <v>212.67412052666668</v>
      </c>
      <c r="M30" s="125">
        <f>SUM(M14:M29)</f>
        <v>514.8124124999999</v>
      </c>
      <c r="N30" s="125">
        <f>SUM(N14:N29)</f>
        <v>540.1175924248159</v>
      </c>
      <c r="O30" s="125">
        <f>SUM(O14:O29)</f>
        <v>1267.6041254514828</v>
      </c>
    </row>
    <row r="31" spans="1:15" ht="15.75">
      <c r="A31" s="48"/>
      <c r="B31" s="49"/>
      <c r="C31" s="29"/>
      <c r="D31" s="29"/>
      <c r="E31" s="29"/>
      <c r="F31" s="29"/>
      <c r="G31" s="29"/>
      <c r="H31" s="29"/>
      <c r="I31" s="29"/>
      <c r="J31" s="66"/>
      <c r="K31" s="29"/>
      <c r="L31" s="29"/>
      <c r="M31" s="29"/>
      <c r="N31" s="29"/>
      <c r="O31" s="29"/>
    </row>
    <row r="32" spans="1:15" ht="15.75">
      <c r="A32" s="48"/>
      <c r="B32" s="49"/>
      <c r="C32" s="29"/>
      <c r="D32" s="29"/>
      <c r="E32" s="29"/>
      <c r="F32" s="29"/>
      <c r="G32" s="29"/>
      <c r="H32" s="29"/>
      <c r="I32" s="29"/>
      <c r="J32" s="66"/>
      <c r="K32" s="29"/>
      <c r="L32" s="29"/>
      <c r="M32" s="29"/>
      <c r="N32" s="29"/>
      <c r="O32" s="29"/>
    </row>
    <row r="33" spans="1:15" ht="15.75">
      <c r="A33" s="48"/>
      <c r="B33" s="49"/>
      <c r="C33" s="29"/>
      <c r="D33" s="29"/>
      <c r="E33" s="29"/>
      <c r="F33" s="29"/>
      <c r="G33" s="29"/>
      <c r="H33" s="29"/>
      <c r="I33" s="29"/>
      <c r="J33" s="66"/>
      <c r="K33" s="29"/>
      <c r="L33" s="29"/>
      <c r="M33" s="29"/>
      <c r="N33" s="29"/>
      <c r="O33" s="29"/>
    </row>
    <row r="34" spans="1:15" ht="15.75">
      <c r="A34" s="48"/>
      <c r="B34" s="49"/>
      <c r="C34" s="29"/>
      <c r="D34" s="29"/>
      <c r="E34" s="29"/>
      <c r="F34" s="29"/>
      <c r="G34" s="29"/>
      <c r="H34" s="29"/>
      <c r="I34" s="29"/>
      <c r="J34" s="66"/>
      <c r="K34" s="29"/>
      <c r="L34" s="29"/>
      <c r="M34" s="29"/>
      <c r="N34" s="29"/>
      <c r="O34" s="29"/>
    </row>
    <row r="35" spans="1:15" ht="15.75">
      <c r="A35" s="48"/>
      <c r="B35" s="49"/>
      <c r="C35" s="29"/>
      <c r="D35" s="29"/>
      <c r="E35" s="29"/>
      <c r="F35" s="29"/>
      <c r="G35" s="29"/>
      <c r="H35" s="29"/>
      <c r="I35" s="29"/>
      <c r="J35" s="66"/>
      <c r="K35" s="29"/>
      <c r="L35" s="29"/>
      <c r="M35" s="29"/>
      <c r="N35" s="29"/>
      <c r="O35" s="29"/>
    </row>
    <row r="36" spans="1:15" ht="15.75">
      <c r="A36" s="48"/>
      <c r="B36" s="49"/>
      <c r="C36" s="29"/>
      <c r="D36" s="29"/>
      <c r="E36" s="29"/>
      <c r="F36" s="29"/>
      <c r="G36" s="29"/>
      <c r="H36" s="29"/>
      <c r="I36" s="29"/>
      <c r="J36" s="66"/>
      <c r="K36" s="29"/>
      <c r="L36" s="29"/>
      <c r="M36" s="29"/>
      <c r="N36" s="29"/>
      <c r="O36" s="29"/>
    </row>
    <row r="37" spans="1:15" ht="15.75">
      <c r="A37" s="48"/>
      <c r="B37" s="49"/>
      <c r="C37" s="29"/>
      <c r="D37" s="29"/>
      <c r="E37" s="29"/>
      <c r="F37" s="29"/>
      <c r="G37" s="29"/>
      <c r="H37" s="29"/>
      <c r="I37" s="29"/>
      <c r="J37" s="66"/>
      <c r="K37" s="29"/>
      <c r="L37" s="29"/>
      <c r="M37" s="29"/>
      <c r="N37" s="29"/>
      <c r="O37" s="29"/>
    </row>
    <row r="38" spans="1:15" ht="15.75">
      <c r="A38" s="48"/>
      <c r="B38" s="49"/>
      <c r="C38" s="29"/>
      <c r="D38" s="29"/>
      <c r="E38" s="29"/>
      <c r="F38" s="29"/>
      <c r="G38" s="29"/>
      <c r="H38" s="29"/>
      <c r="I38" s="29"/>
      <c r="J38" s="66"/>
      <c r="K38" s="29"/>
      <c r="L38" s="29"/>
      <c r="M38" s="29"/>
      <c r="N38" s="29"/>
      <c r="O38" s="29"/>
    </row>
    <row r="39" spans="1:15" ht="15.75">
      <c r="A39" s="48"/>
      <c r="B39" s="49"/>
      <c r="C39" s="29"/>
      <c r="D39" s="29"/>
      <c r="E39" s="29"/>
      <c r="F39" s="29"/>
      <c r="G39" s="29"/>
      <c r="H39" s="29"/>
      <c r="I39" s="29"/>
      <c r="J39" s="66"/>
      <c r="K39" s="29"/>
      <c r="L39" s="29"/>
      <c r="M39" s="29"/>
      <c r="N39" s="29"/>
      <c r="O39" s="29"/>
    </row>
    <row r="40" spans="1:15" ht="15.75">
      <c r="A40" s="48"/>
      <c r="B40" s="49"/>
      <c r="C40" s="29"/>
      <c r="D40" s="29"/>
      <c r="E40" s="29"/>
      <c r="F40" s="29"/>
      <c r="G40" s="29"/>
      <c r="H40" s="29"/>
      <c r="I40" s="29"/>
      <c r="J40" s="66"/>
      <c r="K40" s="29"/>
      <c r="L40" s="29"/>
      <c r="M40" s="29"/>
      <c r="N40" s="29"/>
      <c r="O40" s="29"/>
    </row>
    <row r="41" spans="1:15" ht="15.75">
      <c r="A41" s="48"/>
      <c r="B41" s="49"/>
      <c r="C41" s="29"/>
      <c r="D41" s="29"/>
      <c r="E41" s="29"/>
      <c r="F41" s="29"/>
      <c r="G41" s="29"/>
      <c r="H41" s="29"/>
      <c r="I41" s="29"/>
      <c r="J41" s="66"/>
      <c r="K41" s="29"/>
      <c r="L41" s="29"/>
      <c r="M41" s="29"/>
      <c r="N41" s="29"/>
      <c r="O41" s="29"/>
    </row>
    <row r="42" spans="1:15" ht="15.75">
      <c r="A42" s="48"/>
      <c r="B42" s="49"/>
      <c r="C42" s="29"/>
      <c r="D42" s="29"/>
      <c r="E42" s="29"/>
      <c r="F42" s="29"/>
      <c r="G42" s="29"/>
      <c r="H42" s="29"/>
      <c r="I42" s="29"/>
      <c r="J42" s="66"/>
      <c r="K42" s="29"/>
      <c r="L42" s="29"/>
      <c r="M42" s="29"/>
      <c r="N42" s="29"/>
      <c r="O42" s="29"/>
    </row>
    <row r="43" spans="1:15" ht="15.75">
      <c r="A43" s="48"/>
      <c r="B43" s="49"/>
      <c r="C43" s="29"/>
      <c r="D43" s="29"/>
      <c r="E43" s="29"/>
      <c r="F43" s="29"/>
      <c r="G43" s="29"/>
      <c r="H43" s="29"/>
      <c r="I43" s="29"/>
      <c r="J43" s="66"/>
      <c r="K43" s="29"/>
      <c r="L43" s="29"/>
      <c r="M43" s="29"/>
      <c r="N43" s="29"/>
      <c r="O43" s="29"/>
    </row>
    <row r="44" spans="1:15" ht="15.75">
      <c r="A44" s="48"/>
      <c r="B44" s="49"/>
      <c r="C44" s="29"/>
      <c r="D44" s="29"/>
      <c r="E44" s="29"/>
      <c r="F44" s="29"/>
      <c r="G44" s="29"/>
      <c r="H44" s="29"/>
      <c r="I44" s="29"/>
      <c r="J44" s="66"/>
      <c r="K44" s="29"/>
      <c r="L44" s="29"/>
      <c r="M44" s="29"/>
      <c r="N44" s="29"/>
      <c r="O44" s="29"/>
    </row>
    <row r="45" spans="1:15" ht="15.75">
      <c r="A45" s="48"/>
      <c r="B45" s="49"/>
      <c r="C45" s="29"/>
      <c r="D45" s="29"/>
      <c r="E45" s="29"/>
      <c r="F45" s="29"/>
      <c r="G45" s="29"/>
      <c r="H45" s="29"/>
      <c r="I45" s="29"/>
      <c r="J45" s="66"/>
      <c r="K45" s="29"/>
      <c r="L45" s="29"/>
      <c r="M45" s="29"/>
      <c r="N45" s="29"/>
      <c r="O45" s="29"/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29"/>
      <c r="H48" s="29"/>
      <c r="I48" s="29"/>
      <c r="J48" s="66"/>
      <c r="K48" s="29"/>
      <c r="L48" s="29"/>
      <c r="M48" s="29"/>
      <c r="N48" s="29"/>
      <c r="O48" s="29"/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29"/>
      <c r="M49" s="29"/>
      <c r="N49" s="29"/>
      <c r="O49" s="29"/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4" spans="1:15" ht="17.2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</sheetData>
  <sheetProtection/>
  <mergeCells count="18">
    <mergeCell ref="A84:O84"/>
    <mergeCell ref="F9:F10"/>
    <mergeCell ref="G9:I9"/>
    <mergeCell ref="J9:K9"/>
    <mergeCell ref="L9:O9"/>
    <mergeCell ref="G10:I10"/>
    <mergeCell ref="B9:B11"/>
    <mergeCell ref="C9:C11"/>
    <mergeCell ref="D9:D11"/>
    <mergeCell ref="A3:O3"/>
    <mergeCell ref="A4:O4"/>
    <mergeCell ref="A6:O6"/>
    <mergeCell ref="A7:O7"/>
    <mergeCell ref="A8:O8"/>
    <mergeCell ref="A9:A11"/>
    <mergeCell ref="J10:K10"/>
    <mergeCell ref="O10:O11"/>
    <mergeCell ref="E9:E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22 G22:H22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1"/>
  <sheetViews>
    <sheetView view="pageBreakPreview" zoomScale="69" zoomScaleSheetLayoutView="69" zoomScalePageLayoutView="0" workbookViewId="0" topLeftCell="A19">
      <selection activeCell="B28" sqref="B28:B31"/>
    </sheetView>
  </sheetViews>
  <sheetFormatPr defaultColWidth="9.00390625" defaultRowHeight="12.75"/>
  <cols>
    <col min="1" max="1" width="13.00390625" style="1" customWidth="1"/>
    <col min="2" max="2" width="36.875" style="1" customWidth="1"/>
    <col min="3" max="3" width="15.875" style="1" customWidth="1"/>
    <col min="4" max="4" width="14.25390625" style="1" customWidth="1"/>
    <col min="5" max="5" width="11.625" style="1" customWidth="1"/>
    <col min="6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57" t="s">
        <v>39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32"/>
      <c r="M4" s="32"/>
    </row>
    <row r="5" spans="1:13" ht="15.75">
      <c r="A5" s="158" t="s">
        <v>89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49" t="s">
        <v>128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37"/>
      <c r="M7" s="37"/>
      <c r="N7" s="6"/>
    </row>
    <row r="8" spans="1:14" ht="15.75">
      <c r="A8" s="147" t="s">
        <v>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32"/>
      <c r="M8" s="32"/>
      <c r="N8" s="7"/>
    </row>
    <row r="9" spans="1:13" ht="15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36"/>
      <c r="M9" s="36"/>
    </row>
    <row r="10" spans="1:13" ht="42.75" customHeight="1">
      <c r="A10" s="152" t="s">
        <v>3</v>
      </c>
      <c r="B10" s="152" t="s">
        <v>90</v>
      </c>
      <c r="C10" s="152" t="s">
        <v>91</v>
      </c>
      <c r="D10" s="134" t="s">
        <v>92</v>
      </c>
      <c r="E10" s="134"/>
      <c r="F10" s="155"/>
      <c r="G10" s="155"/>
      <c r="H10" s="155"/>
      <c r="I10" s="155"/>
      <c r="J10" s="155"/>
      <c r="K10" s="155"/>
      <c r="L10" s="155"/>
      <c r="M10" s="155"/>
    </row>
    <row r="11" spans="1:13" ht="87" customHeight="1">
      <c r="A11" s="152"/>
      <c r="B11" s="152"/>
      <c r="C11" s="152"/>
      <c r="D11" s="134"/>
      <c r="E11" s="134"/>
      <c r="F11" s="151" t="s">
        <v>87</v>
      </c>
      <c r="G11" s="151"/>
      <c r="H11" s="151" t="s">
        <v>88</v>
      </c>
      <c r="I11" s="151"/>
      <c r="J11" s="151" t="s">
        <v>184</v>
      </c>
      <c r="K11" s="151"/>
      <c r="L11" s="156" t="s">
        <v>93</v>
      </c>
      <c r="M11" s="156"/>
    </row>
    <row r="12" spans="1:13" ht="45" customHeight="1">
      <c r="A12" s="152"/>
      <c r="B12" s="151"/>
      <c r="C12" s="151"/>
      <c r="D12" s="151" t="s">
        <v>11</v>
      </c>
      <c r="E12" s="151"/>
      <c r="F12" s="151" t="s">
        <v>11</v>
      </c>
      <c r="G12" s="151"/>
      <c r="H12" s="151" t="s">
        <v>11</v>
      </c>
      <c r="I12" s="151"/>
      <c r="J12" s="151" t="s">
        <v>11</v>
      </c>
      <c r="K12" s="151"/>
      <c r="L12" s="151" t="s">
        <v>11</v>
      </c>
      <c r="M12" s="151"/>
    </row>
    <row r="13" spans="1:13" ht="60.75" customHeight="1">
      <c r="A13" s="152"/>
      <c r="B13" s="153"/>
      <c r="C13" s="154"/>
      <c r="D13" s="9" t="s">
        <v>102</v>
      </c>
      <c r="E13" s="9" t="s">
        <v>103</v>
      </c>
      <c r="F13" s="9" t="s">
        <v>102</v>
      </c>
      <c r="G13" s="9" t="s">
        <v>103</v>
      </c>
      <c r="H13" s="9" t="s">
        <v>102</v>
      </c>
      <c r="I13" s="9" t="s">
        <v>103</v>
      </c>
      <c r="J13" s="9" t="s">
        <v>102</v>
      </c>
      <c r="K13" s="9" t="s">
        <v>103</v>
      </c>
      <c r="L13" s="9" t="s">
        <v>102</v>
      </c>
      <c r="M13" s="9" t="s">
        <v>103</v>
      </c>
    </row>
    <row r="14" spans="1:13" ht="15.75">
      <c r="A14" s="8">
        <v>1</v>
      </c>
      <c r="B14" s="73">
        <v>2</v>
      </c>
      <c r="C14" s="8">
        <v>3</v>
      </c>
      <c r="D14" s="117" t="s">
        <v>94</v>
      </c>
      <c r="E14" s="12" t="s">
        <v>95</v>
      </c>
      <c r="F14" s="12" t="s">
        <v>100</v>
      </c>
      <c r="G14" s="12" t="s">
        <v>101</v>
      </c>
      <c r="H14" s="12" t="s">
        <v>104</v>
      </c>
      <c r="I14" s="12" t="s">
        <v>105</v>
      </c>
      <c r="J14" s="12" t="s">
        <v>104</v>
      </c>
      <c r="K14" s="12" t="s">
        <v>105</v>
      </c>
      <c r="L14" s="12" t="s">
        <v>106</v>
      </c>
      <c r="M14" s="12" t="s">
        <v>107</v>
      </c>
    </row>
    <row r="15" spans="1:13" ht="15.75">
      <c r="A15" s="50">
        <v>1</v>
      </c>
      <c r="B15" s="50" t="s">
        <v>156</v>
      </c>
      <c r="C15" s="75"/>
      <c r="D15" s="117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47.25">
      <c r="A16" s="99" t="s">
        <v>157</v>
      </c>
      <c r="B16" s="99" t="s">
        <v>130</v>
      </c>
      <c r="C16" s="101" t="s">
        <v>200</v>
      </c>
      <c r="D16" s="74">
        <v>1</v>
      </c>
      <c r="E16" s="8"/>
      <c r="F16" s="8">
        <v>1</v>
      </c>
      <c r="G16" s="8"/>
      <c r="H16" s="8">
        <v>0</v>
      </c>
      <c r="I16" s="8"/>
      <c r="J16" s="8">
        <v>0</v>
      </c>
      <c r="K16" s="8"/>
      <c r="L16" s="8">
        <f>F16+H16+J16</f>
        <v>1</v>
      </c>
      <c r="M16" s="12"/>
    </row>
    <row r="17" spans="1:13" ht="47.25">
      <c r="A17" s="99" t="s">
        <v>132</v>
      </c>
      <c r="B17" s="99" t="s">
        <v>168</v>
      </c>
      <c r="C17" s="101" t="s">
        <v>199</v>
      </c>
      <c r="D17" s="74">
        <v>1</v>
      </c>
      <c r="E17" s="8"/>
      <c r="F17" s="8">
        <v>1</v>
      </c>
      <c r="G17" s="8"/>
      <c r="H17" s="8">
        <v>0</v>
      </c>
      <c r="I17" s="8"/>
      <c r="J17" s="8">
        <v>0</v>
      </c>
      <c r="K17" s="8"/>
      <c r="L17" s="8">
        <f aca="true" t="shared" si="0" ref="L17:L31">F17+H17+J17</f>
        <v>1</v>
      </c>
      <c r="M17" s="12"/>
    </row>
    <row r="18" spans="1:13" ht="47.25">
      <c r="A18" s="99" t="s">
        <v>158</v>
      </c>
      <c r="B18" s="103" t="s">
        <v>169</v>
      </c>
      <c r="C18" s="101" t="s">
        <v>198</v>
      </c>
      <c r="D18" s="74">
        <v>6</v>
      </c>
      <c r="E18" s="8"/>
      <c r="F18" s="8">
        <v>0</v>
      </c>
      <c r="G18" s="8"/>
      <c r="H18" s="8">
        <v>0</v>
      </c>
      <c r="I18" s="8"/>
      <c r="J18" s="8">
        <v>6</v>
      </c>
      <c r="K18" s="8"/>
      <c r="L18" s="8">
        <f t="shared" si="0"/>
        <v>6</v>
      </c>
      <c r="M18" s="12"/>
    </row>
    <row r="19" spans="1:13" ht="55.5" customHeight="1">
      <c r="A19" s="99" t="s">
        <v>159</v>
      </c>
      <c r="B19" s="103" t="str">
        <f>'прил.2'!B17</f>
        <v>ИБП APC SYMETRA LX 8kVA 16RMI</v>
      </c>
      <c r="C19" s="128" t="s">
        <v>194</v>
      </c>
      <c r="D19" s="74">
        <v>2</v>
      </c>
      <c r="E19" s="8"/>
      <c r="F19" s="8">
        <v>0</v>
      </c>
      <c r="G19" s="8"/>
      <c r="H19" s="8">
        <v>0</v>
      </c>
      <c r="I19" s="8"/>
      <c r="J19" s="8">
        <v>2</v>
      </c>
      <c r="K19" s="8"/>
      <c r="L19" s="8">
        <f t="shared" si="0"/>
        <v>2</v>
      </c>
      <c r="M19" s="12"/>
    </row>
    <row r="20" spans="1:13" ht="49.5">
      <c r="A20" s="99" t="s">
        <v>160</v>
      </c>
      <c r="B20" s="104" t="s">
        <v>170</v>
      </c>
      <c r="C20" s="101" t="s">
        <v>195</v>
      </c>
      <c r="D20" s="74">
        <v>1</v>
      </c>
      <c r="E20" s="8"/>
      <c r="F20" s="8">
        <v>0</v>
      </c>
      <c r="G20" s="8"/>
      <c r="H20" s="8">
        <v>0</v>
      </c>
      <c r="I20" s="8"/>
      <c r="J20" s="8">
        <v>1</v>
      </c>
      <c r="K20" s="8"/>
      <c r="L20" s="8">
        <f t="shared" si="0"/>
        <v>1</v>
      </c>
      <c r="M20" s="12"/>
    </row>
    <row r="21" spans="1:13" ht="66">
      <c r="A21" s="99" t="s">
        <v>161</v>
      </c>
      <c r="B21" s="104" t="s">
        <v>171</v>
      </c>
      <c r="C21" s="127" t="s">
        <v>187</v>
      </c>
      <c r="D21" s="74">
        <v>12</v>
      </c>
      <c r="E21" s="8"/>
      <c r="F21" s="8">
        <v>0</v>
      </c>
      <c r="G21" s="8"/>
      <c r="H21" s="8">
        <v>0</v>
      </c>
      <c r="I21" s="8"/>
      <c r="J21" s="8">
        <v>12</v>
      </c>
      <c r="K21" s="8"/>
      <c r="L21" s="8">
        <f t="shared" si="0"/>
        <v>12</v>
      </c>
      <c r="M21" s="12"/>
    </row>
    <row r="22" spans="1:13" ht="49.5">
      <c r="A22" s="99" t="s">
        <v>162</v>
      </c>
      <c r="B22" s="104" t="s">
        <v>172</v>
      </c>
      <c r="C22" s="127" t="s">
        <v>188</v>
      </c>
      <c r="D22" s="74">
        <v>1</v>
      </c>
      <c r="E22" s="8"/>
      <c r="F22" s="8">
        <v>0</v>
      </c>
      <c r="G22" s="8"/>
      <c r="H22" s="8">
        <v>0</v>
      </c>
      <c r="I22" s="8"/>
      <c r="J22" s="8">
        <v>1</v>
      </c>
      <c r="K22" s="8"/>
      <c r="L22" s="8">
        <f t="shared" si="0"/>
        <v>1</v>
      </c>
      <c r="M22" s="12"/>
    </row>
    <row r="23" spans="1:13" ht="81" customHeight="1">
      <c r="A23" s="99" t="s">
        <v>133</v>
      </c>
      <c r="B23" s="104" t="s">
        <v>173</v>
      </c>
      <c r="C23" s="101" t="s">
        <v>189</v>
      </c>
      <c r="D23" s="74">
        <v>4</v>
      </c>
      <c r="E23" s="8"/>
      <c r="F23" s="8">
        <v>0</v>
      </c>
      <c r="G23" s="8"/>
      <c r="H23" s="8">
        <v>0</v>
      </c>
      <c r="I23" s="8"/>
      <c r="J23" s="8">
        <v>4</v>
      </c>
      <c r="K23" s="8"/>
      <c r="L23" s="8">
        <f t="shared" si="0"/>
        <v>4</v>
      </c>
      <c r="M23" s="12"/>
    </row>
    <row r="24" spans="1:13" ht="31.5">
      <c r="A24" s="116">
        <v>2</v>
      </c>
      <c r="B24" s="106" t="s">
        <v>155</v>
      </c>
      <c r="C24" s="101"/>
      <c r="D24" s="74"/>
      <c r="E24" s="8"/>
      <c r="F24" s="8"/>
      <c r="G24" s="8"/>
      <c r="H24" s="8"/>
      <c r="I24" s="8"/>
      <c r="J24" s="8"/>
      <c r="K24" s="8"/>
      <c r="L24" s="8"/>
      <c r="M24" s="12"/>
    </row>
    <row r="25" spans="1:13" ht="66">
      <c r="A25" s="99" t="s">
        <v>163</v>
      </c>
      <c r="B25" s="108" t="s">
        <v>202</v>
      </c>
      <c r="C25" s="101" t="s">
        <v>196</v>
      </c>
      <c r="D25" s="74">
        <v>8</v>
      </c>
      <c r="E25" s="8"/>
      <c r="F25" s="8">
        <v>5</v>
      </c>
      <c r="G25" s="8"/>
      <c r="H25" s="8">
        <v>3</v>
      </c>
      <c r="I25" s="8"/>
      <c r="J25" s="8">
        <v>0</v>
      </c>
      <c r="K25" s="8"/>
      <c r="L25" s="8">
        <f t="shared" si="0"/>
        <v>8</v>
      </c>
      <c r="M25" s="12"/>
    </row>
    <row r="26" spans="1:13" ht="47.25">
      <c r="A26" s="116">
        <v>3</v>
      </c>
      <c r="B26" s="106" t="s">
        <v>131</v>
      </c>
      <c r="C26" s="105"/>
      <c r="D26" s="74"/>
      <c r="E26" s="8"/>
      <c r="F26" s="8"/>
      <c r="G26" s="8"/>
      <c r="H26" s="8"/>
      <c r="I26" s="8"/>
      <c r="J26" s="8"/>
      <c r="K26" s="8"/>
      <c r="L26" s="8"/>
      <c r="M26" s="12"/>
    </row>
    <row r="27" spans="1:13" ht="31.5">
      <c r="A27" s="99" t="s">
        <v>164</v>
      </c>
      <c r="B27" s="109" t="s">
        <v>174</v>
      </c>
      <c r="C27" s="101" t="s">
        <v>197</v>
      </c>
      <c r="D27" s="118">
        <v>3</v>
      </c>
      <c r="E27" s="8"/>
      <c r="F27" s="8">
        <v>1</v>
      </c>
      <c r="G27" s="8"/>
      <c r="H27" s="8">
        <v>1</v>
      </c>
      <c r="I27" s="8"/>
      <c r="J27" s="8">
        <v>1</v>
      </c>
      <c r="K27" s="8"/>
      <c r="L27" s="8">
        <f t="shared" si="0"/>
        <v>3</v>
      </c>
      <c r="M27" s="12"/>
    </row>
    <row r="28" spans="1:13" ht="66">
      <c r="A28" s="99" t="s">
        <v>134</v>
      </c>
      <c r="B28" s="104" t="s">
        <v>175</v>
      </c>
      <c r="C28" s="101" t="s">
        <v>190</v>
      </c>
      <c r="D28" s="74">
        <v>1</v>
      </c>
      <c r="E28" s="8"/>
      <c r="F28" s="8">
        <v>1</v>
      </c>
      <c r="G28" s="8"/>
      <c r="H28" s="8">
        <v>0</v>
      </c>
      <c r="I28" s="8"/>
      <c r="J28" s="8">
        <v>0</v>
      </c>
      <c r="K28" s="8"/>
      <c r="L28" s="8">
        <f t="shared" si="0"/>
        <v>1</v>
      </c>
      <c r="M28" s="12"/>
    </row>
    <row r="29" spans="1:13" ht="16.5">
      <c r="A29" s="99" t="s">
        <v>135</v>
      </c>
      <c r="B29" s="104" t="s">
        <v>176</v>
      </c>
      <c r="C29" s="101" t="s">
        <v>191</v>
      </c>
      <c r="D29" s="74">
        <v>3</v>
      </c>
      <c r="E29" s="8"/>
      <c r="F29" s="8">
        <v>1</v>
      </c>
      <c r="G29" s="8"/>
      <c r="H29" s="8">
        <v>1</v>
      </c>
      <c r="I29" s="8"/>
      <c r="J29" s="8">
        <v>1</v>
      </c>
      <c r="K29" s="8"/>
      <c r="L29" s="8">
        <f t="shared" si="0"/>
        <v>3</v>
      </c>
      <c r="M29" s="12"/>
    </row>
    <row r="30" spans="1:13" ht="49.5">
      <c r="A30" s="99" t="s">
        <v>139</v>
      </c>
      <c r="B30" s="104" t="s">
        <v>177</v>
      </c>
      <c r="C30" s="101" t="s">
        <v>192</v>
      </c>
      <c r="D30" s="74">
        <v>1</v>
      </c>
      <c r="E30" s="8"/>
      <c r="F30" s="8">
        <v>1</v>
      </c>
      <c r="G30" s="8"/>
      <c r="H30" s="8">
        <v>0</v>
      </c>
      <c r="I30" s="8"/>
      <c r="J30" s="8">
        <v>0</v>
      </c>
      <c r="K30" s="8"/>
      <c r="L30" s="8">
        <f t="shared" si="0"/>
        <v>1</v>
      </c>
      <c r="M30" s="12"/>
    </row>
    <row r="31" spans="1:13" ht="66">
      <c r="A31" s="99" t="s">
        <v>178</v>
      </c>
      <c r="B31" s="104" t="s">
        <v>179</v>
      </c>
      <c r="C31" s="101" t="s">
        <v>193</v>
      </c>
      <c r="D31" s="74">
        <v>48</v>
      </c>
      <c r="E31" s="8"/>
      <c r="F31" s="8">
        <v>48</v>
      </c>
      <c r="G31" s="8"/>
      <c r="H31" s="8">
        <v>0</v>
      </c>
      <c r="I31" s="8"/>
      <c r="J31" s="8">
        <v>0</v>
      </c>
      <c r="K31" s="8"/>
      <c r="L31" s="8">
        <f t="shared" si="0"/>
        <v>48</v>
      </c>
      <c r="M31" s="12"/>
    </row>
  </sheetData>
  <sheetProtection/>
  <mergeCells count="19">
    <mergeCell ref="H12:I12"/>
    <mergeCell ref="D12:E12"/>
    <mergeCell ref="F12:G12"/>
    <mergeCell ref="A4:K4"/>
    <mergeCell ref="A5:K5"/>
    <mergeCell ref="A7:K7"/>
    <mergeCell ref="A8:K8"/>
    <mergeCell ref="A9:K9"/>
    <mergeCell ref="J12:K12"/>
    <mergeCell ref="L12:M12"/>
    <mergeCell ref="H11:I11"/>
    <mergeCell ref="J11:K11"/>
    <mergeCell ref="A10:A13"/>
    <mergeCell ref="B10:B13"/>
    <mergeCell ref="C10:C13"/>
    <mergeCell ref="D10:E11"/>
    <mergeCell ref="F10:M10"/>
    <mergeCell ref="L11:M11"/>
    <mergeCell ref="F11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J16:J31 H16:H31 F16:F31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8"/>
  <sheetViews>
    <sheetView view="pageBreakPreview" zoomScale="60" zoomScalePageLayoutView="0" workbookViewId="0" topLeftCell="A10">
      <pane xSplit="3" ySplit="7" topLeftCell="D20" activePane="bottomRight" state="frozen"/>
      <selection pane="topLeft" activeCell="A10" sqref="A10"/>
      <selection pane="topRight" activeCell="D10" sqref="D10"/>
      <selection pane="bottomLeft" activeCell="A17" sqref="A17"/>
      <selection pane="bottomRight" activeCell="B29" sqref="B29:B31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127</v>
      </c>
    </row>
    <row r="4" spans="1:10" ht="15.75">
      <c r="A4" s="157" t="s">
        <v>39</v>
      </c>
      <c r="B4" s="157"/>
      <c r="C4" s="157"/>
      <c r="D4" s="157"/>
      <c r="E4" s="157"/>
      <c r="F4" s="157"/>
      <c r="G4" s="157"/>
      <c r="H4" s="157"/>
      <c r="I4" s="44"/>
      <c r="J4" s="44"/>
    </row>
    <row r="5" spans="1:12" ht="15.75">
      <c r="A5" s="158" t="s">
        <v>112</v>
      </c>
      <c r="B5" s="158"/>
      <c r="C5" s="158"/>
      <c r="D5" s="158"/>
      <c r="E5" s="158"/>
      <c r="F5" s="158"/>
      <c r="G5" s="158"/>
      <c r="H5" s="158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49" t="s">
        <v>128</v>
      </c>
      <c r="B7" s="146"/>
      <c r="C7" s="146"/>
      <c r="D7" s="146"/>
      <c r="E7" s="146"/>
      <c r="F7" s="146"/>
      <c r="G7" s="146"/>
      <c r="H7" s="146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47" t="s">
        <v>2</v>
      </c>
      <c r="B8" s="147"/>
      <c r="C8" s="147"/>
      <c r="D8" s="147"/>
      <c r="E8" s="147"/>
      <c r="F8" s="147"/>
      <c r="G8" s="147"/>
      <c r="H8" s="147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1.5" customHeight="1">
      <c r="A10" s="161" t="s">
        <v>3</v>
      </c>
      <c r="B10" s="161" t="s">
        <v>90</v>
      </c>
      <c r="C10" s="161" t="s">
        <v>91</v>
      </c>
      <c r="D10" s="152" t="s">
        <v>111</v>
      </c>
      <c r="E10" s="151"/>
      <c r="F10" s="151"/>
      <c r="G10" s="151"/>
      <c r="H10" s="151"/>
      <c r="I10" s="151"/>
      <c r="J10" s="151"/>
      <c r="K10" s="151"/>
      <c r="L10" s="151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44.25" customHeight="1">
      <c r="A11" s="162"/>
      <c r="B11" s="162"/>
      <c r="C11" s="162"/>
      <c r="D11" s="152"/>
      <c r="E11" s="151" t="s">
        <v>87</v>
      </c>
      <c r="F11" s="151"/>
      <c r="G11" s="151" t="s">
        <v>88</v>
      </c>
      <c r="H11" s="151"/>
      <c r="I11" s="151" t="s">
        <v>184</v>
      </c>
      <c r="J11" s="151"/>
      <c r="K11" s="152" t="s">
        <v>93</v>
      </c>
      <c r="L11" s="152"/>
    </row>
    <row r="12" spans="1:12" ht="69.75" customHeight="1">
      <c r="A12" s="162"/>
      <c r="B12" s="162"/>
      <c r="C12" s="162"/>
      <c r="D12" s="152"/>
      <c r="E12" s="151" t="s">
        <v>11</v>
      </c>
      <c r="F12" s="151"/>
      <c r="G12" s="151" t="s">
        <v>11</v>
      </c>
      <c r="H12" s="151"/>
      <c r="I12" s="151" t="s">
        <v>11</v>
      </c>
      <c r="J12" s="151"/>
      <c r="K12" s="151" t="s">
        <v>11</v>
      </c>
      <c r="L12" s="151"/>
    </row>
    <row r="13" spans="1:12" ht="37.5" customHeight="1">
      <c r="A13" s="162"/>
      <c r="B13" s="162"/>
      <c r="C13" s="162"/>
      <c r="D13" s="152" t="s">
        <v>13</v>
      </c>
      <c r="E13" s="41" t="s">
        <v>108</v>
      </c>
      <c r="F13" s="39" t="s">
        <v>109</v>
      </c>
      <c r="G13" s="41" t="s">
        <v>108</v>
      </c>
      <c r="H13" s="39" t="s">
        <v>109</v>
      </c>
      <c r="I13" s="41" t="s">
        <v>108</v>
      </c>
      <c r="J13" s="39" t="s">
        <v>109</v>
      </c>
      <c r="K13" s="41" t="s">
        <v>108</v>
      </c>
      <c r="L13" s="39" t="s">
        <v>109</v>
      </c>
    </row>
    <row r="14" spans="1:12" ht="66" customHeight="1">
      <c r="A14" s="163"/>
      <c r="B14" s="163"/>
      <c r="C14" s="163"/>
      <c r="D14" s="152"/>
      <c r="E14" s="9" t="s">
        <v>110</v>
      </c>
      <c r="F14" s="9" t="s">
        <v>110</v>
      </c>
      <c r="G14" s="9" t="s">
        <v>110</v>
      </c>
      <c r="H14" s="9" t="s">
        <v>110</v>
      </c>
      <c r="I14" s="9" t="s">
        <v>110</v>
      </c>
      <c r="J14" s="9" t="s">
        <v>110</v>
      </c>
      <c r="K14" s="9" t="s">
        <v>110</v>
      </c>
      <c r="L14" s="9" t="s">
        <v>110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96</v>
      </c>
      <c r="F15" s="42" t="s">
        <v>97</v>
      </c>
      <c r="G15" s="42" t="s">
        <v>98</v>
      </c>
      <c r="H15" s="42" t="s">
        <v>99</v>
      </c>
      <c r="I15" s="42" t="s">
        <v>98</v>
      </c>
      <c r="J15" s="42" t="s">
        <v>99</v>
      </c>
      <c r="K15" s="42" t="s">
        <v>100</v>
      </c>
      <c r="L15" s="42" t="s">
        <v>101</v>
      </c>
    </row>
    <row r="16" spans="1:12" ht="15.75">
      <c r="A16" s="50">
        <v>1</v>
      </c>
      <c r="B16" s="50" t="s">
        <v>156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47.25">
      <c r="A17" s="99" t="s">
        <v>157</v>
      </c>
      <c r="B17" s="99" t="s">
        <v>130</v>
      </c>
      <c r="C17" s="101" t="s">
        <v>200</v>
      </c>
      <c r="D17" s="67">
        <f>'прил.2'!G14</f>
        <v>0.1395600266666667</v>
      </c>
      <c r="E17" s="67">
        <v>0</v>
      </c>
      <c r="F17" s="67">
        <f>'прил.2'!L14</f>
        <v>0.1395600266666667</v>
      </c>
      <c r="G17" s="67">
        <v>0</v>
      </c>
      <c r="H17" s="67">
        <f>'прил.2'!M14</f>
        <v>0</v>
      </c>
      <c r="I17" s="67">
        <v>0</v>
      </c>
      <c r="J17" s="67">
        <f>'прил.2'!N14</f>
        <v>0</v>
      </c>
      <c r="K17" s="67">
        <f>E17+G17+I17</f>
        <v>0</v>
      </c>
      <c r="L17" s="67">
        <f>J17+H17+F17</f>
        <v>0.1395600266666667</v>
      </c>
    </row>
    <row r="18" spans="1:12" ht="47.25">
      <c r="A18" s="99" t="s">
        <v>132</v>
      </c>
      <c r="B18" s="99" t="s">
        <v>168</v>
      </c>
      <c r="C18" s="101" t="s">
        <v>199</v>
      </c>
      <c r="D18" s="67">
        <f>'прил.2'!G15</f>
        <v>0.5090388333333334</v>
      </c>
      <c r="E18" s="67">
        <v>0</v>
      </c>
      <c r="F18" s="67">
        <f>'прил.2'!L15</f>
        <v>0.5090388333333334</v>
      </c>
      <c r="G18" s="67">
        <v>0</v>
      </c>
      <c r="H18" s="67">
        <f>'прил.2'!M15</f>
        <v>0</v>
      </c>
      <c r="I18" s="67">
        <v>0</v>
      </c>
      <c r="J18" s="67">
        <f>'прил.2'!N15</f>
        <v>0</v>
      </c>
      <c r="K18" s="67">
        <f aca="true" t="shared" si="0" ref="K18:K32">E18+G18+I18</f>
        <v>0</v>
      </c>
      <c r="L18" s="67">
        <f aca="true" t="shared" si="1" ref="L18:L32">J18+H18+F18</f>
        <v>0.5090388333333334</v>
      </c>
    </row>
    <row r="19" spans="1:12" ht="47.25">
      <c r="A19" s="99" t="s">
        <v>158</v>
      </c>
      <c r="B19" s="103" t="s">
        <v>169</v>
      </c>
      <c r="C19" s="101" t="s">
        <v>198</v>
      </c>
      <c r="D19" s="67">
        <f>'прил.2'!G16</f>
        <v>1.4793189051596802</v>
      </c>
      <c r="E19" s="67">
        <v>0</v>
      </c>
      <c r="F19" s="67">
        <f>'прил.2'!L16</f>
        <v>0</v>
      </c>
      <c r="G19" s="67">
        <v>0</v>
      </c>
      <c r="H19" s="67">
        <f>'прил.2'!M16</f>
        <v>0</v>
      </c>
      <c r="I19" s="67">
        <v>0</v>
      </c>
      <c r="J19" s="67">
        <f>'прил.2'!N16</f>
        <v>1.4793189051596802</v>
      </c>
      <c r="K19" s="67">
        <f t="shared" si="0"/>
        <v>0</v>
      </c>
      <c r="L19" s="67">
        <f t="shared" si="1"/>
        <v>1.4793189051596802</v>
      </c>
    </row>
    <row r="20" spans="1:12" ht="31.5">
      <c r="A20" s="99" t="s">
        <v>159</v>
      </c>
      <c r="B20" s="103" t="str">
        <f>'прил.3'!B19</f>
        <v>ИБП APC SYMETRA LX 8kVA 16RMI</v>
      </c>
      <c r="C20" s="128" t="s">
        <v>194</v>
      </c>
      <c r="D20" s="67">
        <f>'прил.2'!G17</f>
        <v>0.7525243899999999</v>
      </c>
      <c r="E20" s="67">
        <v>0</v>
      </c>
      <c r="F20" s="67">
        <f>'прил.2'!L17</f>
        <v>0</v>
      </c>
      <c r="G20" s="67">
        <v>0</v>
      </c>
      <c r="H20" s="67">
        <f>'прил.2'!M17</f>
        <v>0</v>
      </c>
      <c r="I20" s="67">
        <v>0</v>
      </c>
      <c r="J20" s="67">
        <f>'прил.2'!N17</f>
        <v>0.7525243899999999</v>
      </c>
      <c r="K20" s="67">
        <f t="shared" si="0"/>
        <v>0</v>
      </c>
      <c r="L20" s="67">
        <f t="shared" si="1"/>
        <v>0.7525243899999999</v>
      </c>
    </row>
    <row r="21" spans="1:12" ht="49.5">
      <c r="A21" s="99" t="s">
        <v>160</v>
      </c>
      <c r="B21" s="104" t="s">
        <v>170</v>
      </c>
      <c r="C21" s="101" t="s">
        <v>195</v>
      </c>
      <c r="D21" s="67">
        <f>'прил.2'!G18</f>
        <v>0.07383196720640002</v>
      </c>
      <c r="E21" s="67">
        <v>0</v>
      </c>
      <c r="F21" s="67">
        <f>'прил.2'!L18</f>
        <v>0</v>
      </c>
      <c r="G21" s="67">
        <v>0</v>
      </c>
      <c r="H21" s="67">
        <f>'прил.2'!M18</f>
        <v>0</v>
      </c>
      <c r="I21" s="67">
        <v>0</v>
      </c>
      <c r="J21" s="67">
        <f>'прил.2'!N18</f>
        <v>0.07383196720640002</v>
      </c>
      <c r="K21" s="67">
        <f t="shared" si="0"/>
        <v>0</v>
      </c>
      <c r="L21" s="67">
        <f t="shared" si="1"/>
        <v>0.07383196720640002</v>
      </c>
    </row>
    <row r="22" spans="1:12" ht="66">
      <c r="A22" s="99" t="s">
        <v>161</v>
      </c>
      <c r="B22" s="104" t="s">
        <v>171</v>
      </c>
      <c r="C22" s="127" t="s">
        <v>187</v>
      </c>
      <c r="D22" s="67">
        <f>'прил.2'!G19</f>
        <v>0.2505100024627201</v>
      </c>
      <c r="E22" s="123">
        <v>0</v>
      </c>
      <c r="F22" s="67">
        <f>'прил.2'!L19</f>
        <v>0</v>
      </c>
      <c r="G22" s="123">
        <v>0</v>
      </c>
      <c r="H22" s="67">
        <f>'прил.2'!M19</f>
        <v>0</v>
      </c>
      <c r="I22" s="123">
        <v>0</v>
      </c>
      <c r="J22" s="67">
        <f>'прил.2'!N19</f>
        <v>0.2505100024627201</v>
      </c>
      <c r="K22" s="67">
        <f t="shared" si="0"/>
        <v>0</v>
      </c>
      <c r="L22" s="67">
        <f t="shared" si="1"/>
        <v>0.2505100024627201</v>
      </c>
    </row>
    <row r="23" spans="1:12" ht="49.5">
      <c r="A23" s="99" t="s">
        <v>162</v>
      </c>
      <c r="B23" s="104" t="s">
        <v>172</v>
      </c>
      <c r="C23" s="127" t="s">
        <v>188</v>
      </c>
      <c r="D23" s="67">
        <f>'прил.2'!G20</f>
        <v>0.45940038563328006</v>
      </c>
      <c r="E23" s="67">
        <v>0</v>
      </c>
      <c r="F23" s="67">
        <f>'прил.2'!L20</f>
        <v>0</v>
      </c>
      <c r="G23" s="67">
        <v>0</v>
      </c>
      <c r="H23" s="67">
        <f>'прил.2'!M20</f>
        <v>0</v>
      </c>
      <c r="I23" s="67">
        <v>0</v>
      </c>
      <c r="J23" s="67">
        <f>'прил.2'!N20</f>
        <v>0.45940038563328006</v>
      </c>
      <c r="K23" s="67">
        <f t="shared" si="0"/>
        <v>0</v>
      </c>
      <c r="L23" s="67">
        <f t="shared" si="1"/>
        <v>0.45940038563328006</v>
      </c>
    </row>
    <row r="24" spans="1:12" ht="66">
      <c r="A24" s="99" t="s">
        <v>133</v>
      </c>
      <c r="B24" s="104" t="s">
        <v>173</v>
      </c>
      <c r="C24" s="101" t="s">
        <v>189</v>
      </c>
      <c r="D24" s="67">
        <f>'прил.2'!G21</f>
        <v>1.5770067743539204</v>
      </c>
      <c r="E24" s="67">
        <v>0</v>
      </c>
      <c r="F24" s="67">
        <f>'прил.2'!L21</f>
        <v>0</v>
      </c>
      <c r="G24" s="67">
        <v>0</v>
      </c>
      <c r="H24" s="67">
        <f>'прил.2'!M21</f>
        <v>0</v>
      </c>
      <c r="I24" s="67">
        <v>0</v>
      </c>
      <c r="J24" s="67">
        <f>'прил.2'!N21</f>
        <v>1.5770067743539204</v>
      </c>
      <c r="K24" s="67">
        <f t="shared" si="0"/>
        <v>0</v>
      </c>
      <c r="L24" s="67">
        <f t="shared" si="1"/>
        <v>1.5770067743539204</v>
      </c>
    </row>
    <row r="25" spans="1:12" ht="47.25">
      <c r="A25" s="116">
        <v>2</v>
      </c>
      <c r="B25" s="106" t="s">
        <v>155</v>
      </c>
      <c r="C25" s="101"/>
      <c r="D25" s="67"/>
      <c r="E25" s="67"/>
      <c r="F25" s="67"/>
      <c r="G25" s="67"/>
      <c r="H25" s="67"/>
      <c r="I25" s="67"/>
      <c r="J25" s="67"/>
      <c r="K25" s="67">
        <f t="shared" si="0"/>
        <v>0</v>
      </c>
      <c r="L25" s="67">
        <f t="shared" si="1"/>
        <v>0</v>
      </c>
    </row>
    <row r="26" spans="1:12" ht="66">
      <c r="A26" s="99" t="s">
        <v>163</v>
      </c>
      <c r="B26" s="108" t="s">
        <v>202</v>
      </c>
      <c r="C26" s="101" t="s">
        <v>196</v>
      </c>
      <c r="D26" s="67">
        <f>'прил.2'!G23</f>
        <v>0.3644925</v>
      </c>
      <c r="E26" s="67">
        <v>0</v>
      </c>
      <c r="F26" s="67">
        <f>'прил.2'!L23</f>
        <v>0.21874666666666667</v>
      </c>
      <c r="G26" s="67">
        <v>0</v>
      </c>
      <c r="H26" s="67">
        <f>'прил.2'!M23</f>
        <v>0.14574583333333332</v>
      </c>
      <c r="I26" s="67">
        <v>0</v>
      </c>
      <c r="J26" s="67">
        <f>'прил.2'!N23</f>
        <v>0</v>
      </c>
      <c r="K26" s="67">
        <f t="shared" si="0"/>
        <v>0</v>
      </c>
      <c r="L26" s="67">
        <f t="shared" si="1"/>
        <v>0.3644925</v>
      </c>
    </row>
    <row r="27" spans="1:12" ht="47.25">
      <c r="A27" s="116">
        <v>3</v>
      </c>
      <c r="B27" s="106" t="s">
        <v>131</v>
      </c>
      <c r="C27" s="105"/>
      <c r="D27" s="67"/>
      <c r="E27" s="67"/>
      <c r="F27" s="67"/>
      <c r="G27" s="67"/>
      <c r="H27" s="67"/>
      <c r="I27" s="67"/>
      <c r="J27" s="67"/>
      <c r="K27" s="67">
        <f t="shared" si="0"/>
        <v>0</v>
      </c>
      <c r="L27" s="67">
        <f t="shared" si="1"/>
        <v>0</v>
      </c>
    </row>
    <row r="28" spans="1:12" ht="31.5">
      <c r="A28" s="99" t="s">
        <v>164</v>
      </c>
      <c r="B28" s="109" t="s">
        <v>174</v>
      </c>
      <c r="C28" s="101" t="s">
        <v>197</v>
      </c>
      <c r="D28" s="67">
        <f>'прил.2'!G25</f>
        <v>1200.5833333333335</v>
      </c>
      <c r="E28" s="67">
        <v>0</v>
      </c>
      <c r="F28" s="67">
        <f>'прил.2'!L25</f>
        <v>162.99166666666667</v>
      </c>
      <c r="G28" s="67">
        <v>0</v>
      </c>
      <c r="H28" s="67">
        <f>'прил.2'!M25</f>
        <v>508.3666666666667</v>
      </c>
      <c r="I28" s="67">
        <v>0</v>
      </c>
      <c r="J28" s="67">
        <f>'прил.2'!N25</f>
        <v>529.225</v>
      </c>
      <c r="K28" s="67">
        <f t="shared" si="0"/>
        <v>0</v>
      </c>
      <c r="L28" s="67">
        <f t="shared" si="1"/>
        <v>1200.5833333333335</v>
      </c>
    </row>
    <row r="29" spans="1:12" ht="66">
      <c r="A29" s="99" t="s">
        <v>134</v>
      </c>
      <c r="B29" s="104" t="s">
        <v>175</v>
      </c>
      <c r="C29" s="101" t="s">
        <v>190</v>
      </c>
      <c r="D29" s="67">
        <f>'прил.2'!G26</f>
        <v>1.8900000000000001</v>
      </c>
      <c r="E29" s="67">
        <f>'прил.2'!L26</f>
        <v>1.8900000000000001</v>
      </c>
      <c r="F29" s="67">
        <v>0</v>
      </c>
      <c r="G29" s="67">
        <v>0</v>
      </c>
      <c r="H29" s="67">
        <f>'прил.2'!M26</f>
        <v>0</v>
      </c>
      <c r="I29" s="67">
        <v>0</v>
      </c>
      <c r="J29" s="67">
        <f>'прил.2'!N26</f>
        <v>0</v>
      </c>
      <c r="K29" s="67">
        <f t="shared" si="0"/>
        <v>1.8900000000000001</v>
      </c>
      <c r="L29" s="67">
        <f t="shared" si="1"/>
        <v>0</v>
      </c>
    </row>
    <row r="30" spans="1:12" ht="16.5">
      <c r="A30" s="99" t="s">
        <v>135</v>
      </c>
      <c r="B30" s="104" t="s">
        <v>176</v>
      </c>
      <c r="C30" s="101" t="s">
        <v>191</v>
      </c>
      <c r="D30" s="67">
        <f>'прил.2'!G27</f>
        <v>18.9</v>
      </c>
      <c r="E30" s="67">
        <f>'прил.2'!L27</f>
        <v>6.3</v>
      </c>
      <c r="F30" s="67">
        <v>0</v>
      </c>
      <c r="G30" s="67">
        <f>'прил.2'!M27</f>
        <v>6.3</v>
      </c>
      <c r="H30" s="67">
        <v>0</v>
      </c>
      <c r="I30" s="67">
        <f>'прил.2'!N27</f>
        <v>6.3</v>
      </c>
      <c r="J30" s="67">
        <v>0</v>
      </c>
      <c r="K30" s="67">
        <f t="shared" si="0"/>
        <v>18.9</v>
      </c>
      <c r="L30" s="67">
        <f t="shared" si="1"/>
        <v>0</v>
      </c>
    </row>
    <row r="31" spans="1:12" ht="49.5">
      <c r="A31" s="99" t="s">
        <v>139</v>
      </c>
      <c r="B31" s="104" t="s">
        <v>177</v>
      </c>
      <c r="C31" s="101" t="s">
        <v>192</v>
      </c>
      <c r="D31" s="67">
        <f>'прил.2'!G28</f>
        <v>1.7955</v>
      </c>
      <c r="E31" s="67">
        <f>'прил.2'!L28</f>
        <v>1.7955</v>
      </c>
      <c r="F31" s="67">
        <v>0</v>
      </c>
      <c r="G31" s="67">
        <v>0</v>
      </c>
      <c r="H31" s="67">
        <f>'прил.2'!M28</f>
        <v>0</v>
      </c>
      <c r="I31" s="67">
        <v>0</v>
      </c>
      <c r="J31" s="67">
        <f>'прил.2'!N28</f>
        <v>0</v>
      </c>
      <c r="K31" s="67">
        <f t="shared" si="0"/>
        <v>1.7955</v>
      </c>
      <c r="L31" s="67">
        <f t="shared" si="1"/>
        <v>0</v>
      </c>
    </row>
    <row r="32" spans="1:12" ht="47.25">
      <c r="A32" s="99" t="s">
        <v>178</v>
      </c>
      <c r="B32" s="103" t="s">
        <v>179</v>
      </c>
      <c r="C32" s="101" t="s">
        <v>193</v>
      </c>
      <c r="D32" s="67">
        <f>'прил.2'!G29</f>
        <v>38.82960833333333</v>
      </c>
      <c r="E32" s="67">
        <v>0</v>
      </c>
      <c r="F32" s="67">
        <f>'прил.2'!L29</f>
        <v>38.82960833333333</v>
      </c>
      <c r="G32" s="67">
        <v>0</v>
      </c>
      <c r="H32" s="67">
        <f>'прил.2'!M29</f>
        <v>0</v>
      </c>
      <c r="I32" s="67">
        <v>0</v>
      </c>
      <c r="J32" s="67">
        <f>'прил.2'!N29</f>
        <v>0</v>
      </c>
      <c r="K32" s="67">
        <f t="shared" si="0"/>
        <v>0</v>
      </c>
      <c r="L32" s="67">
        <f t="shared" si="1"/>
        <v>38.82960833333333</v>
      </c>
    </row>
    <row r="33" spans="1:12" ht="15.75">
      <c r="A33" s="48"/>
      <c r="B33" s="49"/>
      <c r="C33" s="29"/>
      <c r="D33" s="125">
        <f aca="true" t="shared" si="2" ref="D33:L33">SUM(D17:D32)</f>
        <v>1267.6041254514828</v>
      </c>
      <c r="E33" s="125">
        <f t="shared" si="2"/>
        <v>9.9855</v>
      </c>
      <c r="F33" s="125">
        <f t="shared" si="2"/>
        <v>202.68862052666668</v>
      </c>
      <c r="G33" s="125">
        <f t="shared" si="2"/>
        <v>6.3</v>
      </c>
      <c r="H33" s="125">
        <f t="shared" si="2"/>
        <v>508.5124125</v>
      </c>
      <c r="I33" s="125">
        <f t="shared" si="2"/>
        <v>6.3</v>
      </c>
      <c r="J33" s="125">
        <f t="shared" si="2"/>
        <v>533.817592424816</v>
      </c>
      <c r="K33" s="125">
        <f t="shared" si="2"/>
        <v>22.5855</v>
      </c>
      <c r="L33" s="125">
        <f t="shared" si="2"/>
        <v>1245.0186254514826</v>
      </c>
    </row>
    <row r="34" spans="1:12" ht="15.75">
      <c r="A34" s="48"/>
      <c r="B34" s="49"/>
      <c r="C34" s="29"/>
      <c r="D34" s="29"/>
      <c r="E34" s="29"/>
      <c r="F34" s="29"/>
      <c r="G34" s="29"/>
      <c r="H34" s="29"/>
      <c r="I34" s="29"/>
      <c r="J34" s="29"/>
      <c r="K34" s="29"/>
      <c r="L34" s="69"/>
    </row>
    <row r="35" spans="1:12" ht="15.75">
      <c r="A35" s="48"/>
      <c r="B35" s="4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.75">
      <c r="A36" s="48"/>
      <c r="B36" s="4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5.75">
      <c r="A37" s="48"/>
      <c r="B37" s="4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.75">
      <c r="A38" s="48"/>
      <c r="B38" s="4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5.75">
      <c r="A39" s="48"/>
      <c r="B39" s="4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5.75">
      <c r="A40" s="48"/>
      <c r="B40" s="4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5.75">
      <c r="A41" s="48"/>
      <c r="B41" s="4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.75">
      <c r="A42" s="48"/>
      <c r="B42" s="4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5.75">
      <c r="A43" s="48"/>
      <c r="B43" s="4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5.75">
      <c r="A44" s="48"/>
      <c r="B44" s="4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5.75">
      <c r="A45" s="48"/>
      <c r="B45" s="4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8"/>
      <c r="B46" s="4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8"/>
      <c r="B47" s="4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8"/>
      <c r="B48" s="4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8" spans="1:12" ht="15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</row>
  </sheetData>
  <sheetProtection/>
  <mergeCells count="20">
    <mergeCell ref="K11:L11"/>
    <mergeCell ref="B10:B14"/>
    <mergeCell ref="G12:H12"/>
    <mergeCell ref="K12:L12"/>
    <mergeCell ref="A88:L88"/>
    <mergeCell ref="C10:C14"/>
    <mergeCell ref="D10:D12"/>
    <mergeCell ref="E11:F11"/>
    <mergeCell ref="G11:H11"/>
    <mergeCell ref="E10:L10"/>
    <mergeCell ref="E12:F12"/>
    <mergeCell ref="D13:D14"/>
    <mergeCell ref="A4:H4"/>
    <mergeCell ref="A5:H5"/>
    <mergeCell ref="A7:H7"/>
    <mergeCell ref="A8:H8"/>
    <mergeCell ref="A9:L9"/>
    <mergeCell ref="A10:A14"/>
    <mergeCell ref="I11:J11"/>
    <mergeCell ref="I12:J12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68" zoomScaleNormal="68" zoomScalePageLayoutView="0" workbookViewId="0" topLeftCell="A1">
      <selection activeCell="E39" sqref="E39"/>
    </sheetView>
  </sheetViews>
  <sheetFormatPr defaultColWidth="83.125" defaultRowHeight="12.75"/>
  <cols>
    <col min="1" max="1" width="10.125" style="94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105.00390625" style="77" customWidth="1"/>
    <col min="8" max="8" width="179.87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167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166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171" t="s">
        <v>39</v>
      </c>
      <c r="B5" s="171"/>
      <c r="C5" s="171"/>
      <c r="D5" s="171"/>
      <c r="E5" s="171"/>
      <c r="F5" s="171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172" t="s">
        <v>136</v>
      </c>
      <c r="B6" s="172"/>
      <c r="C6" s="172"/>
      <c r="D6" s="172"/>
      <c r="E6" s="172"/>
      <c r="F6" s="172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66" t="s">
        <v>165</v>
      </c>
      <c r="B7" s="166"/>
      <c r="C7" s="166"/>
      <c r="D7" s="166"/>
      <c r="E7" s="166"/>
      <c r="F7" s="166"/>
    </row>
    <row r="8" spans="1:6" ht="18.75">
      <c r="A8" s="173"/>
      <c r="B8" s="173"/>
      <c r="C8" s="173"/>
      <c r="D8" s="173"/>
      <c r="E8" s="173"/>
      <c r="F8" s="173"/>
    </row>
    <row r="9" spans="1:6" ht="15.75">
      <c r="A9" s="174" t="s">
        <v>2</v>
      </c>
      <c r="B9" s="174"/>
      <c r="C9" s="174"/>
      <c r="D9" s="174"/>
      <c r="E9" s="174"/>
      <c r="F9" s="174"/>
    </row>
    <row r="10" spans="1:6" ht="15.75">
      <c r="A10" s="175"/>
      <c r="B10" s="175"/>
      <c r="C10" s="175"/>
      <c r="D10" s="175"/>
      <c r="E10" s="175"/>
      <c r="F10" s="175"/>
    </row>
    <row r="11" spans="1:31" ht="15.75">
      <c r="A11" s="166" t="s">
        <v>137</v>
      </c>
      <c r="B11" s="166"/>
      <c r="C11" s="166"/>
      <c r="D11" s="166"/>
      <c r="E11" s="166"/>
      <c r="F11" s="166"/>
      <c r="K11" s="81"/>
      <c r="P11" s="81"/>
      <c r="U11" s="81"/>
      <c r="Z11" s="81"/>
      <c r="AE11" s="81"/>
    </row>
    <row r="12" spans="1:6" ht="15.75">
      <c r="A12" s="167" t="s">
        <v>138</v>
      </c>
      <c r="B12" s="167"/>
      <c r="C12" s="167"/>
      <c r="D12" s="167"/>
      <c r="E12" s="167"/>
      <c r="F12" s="167"/>
    </row>
    <row r="13" spans="1:30" ht="15.75">
      <c r="A13" s="77"/>
      <c r="B13" s="77"/>
      <c r="F13" s="82" t="s">
        <v>40</v>
      </c>
      <c r="Z13" s="83"/>
      <c r="AA13" s="83"/>
      <c r="AB13" s="83"/>
      <c r="AC13" s="83"/>
      <c r="AD13" s="83"/>
    </row>
    <row r="14" spans="1:30" ht="15.75">
      <c r="A14" s="168" t="s">
        <v>41</v>
      </c>
      <c r="B14" s="169" t="s">
        <v>42</v>
      </c>
      <c r="C14" s="84" t="s">
        <v>87</v>
      </c>
      <c r="D14" s="85" t="s">
        <v>88</v>
      </c>
      <c r="E14" s="85" t="s">
        <v>184</v>
      </c>
      <c r="F14" s="85" t="s">
        <v>43</v>
      </c>
      <c r="Z14" s="83"/>
      <c r="AA14" s="83"/>
      <c r="AB14" s="83"/>
      <c r="AC14" s="83"/>
      <c r="AD14" s="83"/>
    </row>
    <row r="15" spans="1:6" ht="15.75">
      <c r="A15" s="168"/>
      <c r="B15" s="169"/>
      <c r="C15" s="86" t="s">
        <v>44</v>
      </c>
      <c r="D15" s="86" t="s">
        <v>44</v>
      </c>
      <c r="E15" s="86" t="s">
        <v>44</v>
      </c>
      <c r="F15" s="86" t="s">
        <v>11</v>
      </c>
    </row>
    <row r="16" spans="1:6" ht="15.75">
      <c r="A16" s="87">
        <v>1</v>
      </c>
      <c r="B16" s="88">
        <v>2</v>
      </c>
      <c r="C16" s="87" t="s">
        <v>45</v>
      </c>
      <c r="D16" s="87" t="s">
        <v>46</v>
      </c>
      <c r="E16" s="87" t="s">
        <v>139</v>
      </c>
      <c r="F16" s="87" t="s">
        <v>47</v>
      </c>
    </row>
    <row r="17" spans="1:256" ht="15.75">
      <c r="A17" s="170" t="s">
        <v>48</v>
      </c>
      <c r="B17" s="170"/>
      <c r="C17" s="119">
        <f>'прил.1'!K30</f>
        <v>253.211844632</v>
      </c>
      <c r="D17" s="119">
        <f>'прил.1'!P30</f>
        <v>616.5148949999999</v>
      </c>
      <c r="E17" s="119">
        <f>'прил.1'!U30</f>
        <v>646.8811109097792</v>
      </c>
      <c r="F17" s="119">
        <f>F18</f>
        <v>1516.607850541779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6" ht="15.75">
      <c r="A18" s="20" t="s">
        <v>49</v>
      </c>
      <c r="B18" s="21" t="s">
        <v>50</v>
      </c>
      <c r="C18" s="120">
        <f>C19+C29+C39</f>
        <v>253.211844632</v>
      </c>
      <c r="D18" s="120">
        <f>D19+D29+D39</f>
        <v>616.5148949999999</v>
      </c>
      <c r="E18" s="120">
        <f>E19+E29+E39</f>
        <v>646.8811109097792</v>
      </c>
      <c r="F18" s="126">
        <f>+C18+D18+E18</f>
        <v>1516.607850541779</v>
      </c>
    </row>
    <row r="19" spans="1:6" ht="15.75">
      <c r="A19" s="20" t="s">
        <v>51</v>
      </c>
      <c r="B19" s="22" t="s">
        <v>52</v>
      </c>
      <c r="C19" s="120">
        <f>'прил.1'!K30-C29-C39</f>
        <v>224.70385447901782</v>
      </c>
      <c r="D19" s="120">
        <f>'прил.1'!P30-D29-D39</f>
        <v>525.1144679939779</v>
      </c>
      <c r="E19" s="120">
        <f>'прил.1'!U30-E29-E39</f>
        <v>464.95250264060735</v>
      </c>
      <c r="F19" s="126">
        <f>+C19+D19+E19</f>
        <v>1214.7708251136032</v>
      </c>
    </row>
    <row r="20" spans="1:6" ht="31.5">
      <c r="A20" s="20" t="s">
        <v>53</v>
      </c>
      <c r="B20" s="23" t="s">
        <v>140</v>
      </c>
      <c r="C20" s="120"/>
      <c r="D20" s="120"/>
      <c r="E20" s="120"/>
      <c r="F20" s="126"/>
    </row>
    <row r="21" spans="1:6" ht="15.75">
      <c r="A21" s="20"/>
      <c r="B21" s="24"/>
      <c r="C21" s="120"/>
      <c r="D21" s="120"/>
      <c r="E21" s="120"/>
      <c r="F21" s="126"/>
    </row>
    <row r="22" spans="1:6" ht="15.75">
      <c r="A22" s="20"/>
      <c r="B22" s="24"/>
      <c r="C22" s="120"/>
      <c r="D22" s="120"/>
      <c r="E22" s="120"/>
      <c r="F22" s="120"/>
    </row>
    <row r="23" spans="1:6" ht="15.75">
      <c r="A23" s="20"/>
      <c r="B23" s="24"/>
      <c r="C23" s="120"/>
      <c r="D23" s="120"/>
      <c r="E23" s="120"/>
      <c r="F23" s="120"/>
    </row>
    <row r="24" spans="1:6" ht="31.5">
      <c r="A24" s="20" t="s">
        <v>54</v>
      </c>
      <c r="B24" s="23" t="s">
        <v>141</v>
      </c>
      <c r="C24" s="120"/>
      <c r="D24" s="120"/>
      <c r="E24" s="120"/>
      <c r="F24" s="120"/>
    </row>
    <row r="25" spans="1:6" ht="15.75">
      <c r="A25" s="20"/>
      <c r="B25" s="23"/>
      <c r="C25" s="120"/>
      <c r="D25" s="120"/>
      <c r="E25" s="120"/>
      <c r="F25" s="120"/>
    </row>
    <row r="26" spans="1:6" ht="15.75">
      <c r="A26" s="20"/>
      <c r="B26" s="24"/>
      <c r="C26" s="120"/>
      <c r="D26" s="120"/>
      <c r="E26" s="120"/>
      <c r="F26" s="120"/>
    </row>
    <row r="27" spans="1:6" ht="15.75">
      <c r="A27" s="20"/>
      <c r="B27" s="24"/>
      <c r="C27" s="120"/>
      <c r="D27" s="120"/>
      <c r="E27" s="120"/>
      <c r="F27" s="120"/>
    </row>
    <row r="28" spans="1:6" ht="15.75">
      <c r="A28" s="20" t="s">
        <v>55</v>
      </c>
      <c r="B28" s="23" t="s">
        <v>56</v>
      </c>
      <c r="C28" s="120"/>
      <c r="D28" s="120"/>
      <c r="E28" s="120"/>
      <c r="F28" s="120"/>
    </row>
    <row r="29" spans="1:6" ht="15.75">
      <c r="A29" s="20" t="s">
        <v>57</v>
      </c>
      <c r="B29" s="23" t="s">
        <v>58</v>
      </c>
      <c r="C29" s="120">
        <f>C31</f>
        <v>23.756658460818507</v>
      </c>
      <c r="D29" s="120">
        <f>D31</f>
        <v>76.16702250501838</v>
      </c>
      <c r="E29" s="120">
        <f>E31</f>
        <v>151.6071735576432</v>
      </c>
      <c r="F29" s="126">
        <f>+C29+D29+E29</f>
        <v>251.5308545234801</v>
      </c>
    </row>
    <row r="30" spans="1:6" ht="31.5">
      <c r="A30" s="20" t="s">
        <v>59</v>
      </c>
      <c r="B30" s="23" t="s">
        <v>142</v>
      </c>
      <c r="C30" s="120"/>
      <c r="D30" s="120"/>
      <c r="E30" s="120"/>
      <c r="F30" s="126"/>
    </row>
    <row r="31" spans="1:6" ht="15.75">
      <c r="A31" s="20" t="s">
        <v>143</v>
      </c>
      <c r="B31" s="24" t="s">
        <v>144</v>
      </c>
      <c r="C31" s="120">
        <v>23.756658460818507</v>
      </c>
      <c r="D31" s="120">
        <v>76.16702250501838</v>
      </c>
      <c r="E31" s="120">
        <v>151.6071735576432</v>
      </c>
      <c r="F31" s="126">
        <f>+C31+D31+E31</f>
        <v>251.5308545234801</v>
      </c>
    </row>
    <row r="32" spans="1:6" ht="15.75">
      <c r="A32" s="20"/>
      <c r="B32" s="24"/>
      <c r="C32" s="120"/>
      <c r="D32" s="120"/>
      <c r="E32" s="120"/>
      <c r="F32" s="90"/>
    </row>
    <row r="33" spans="1:6" ht="15.75">
      <c r="A33" s="20"/>
      <c r="B33" s="24"/>
      <c r="C33" s="120"/>
      <c r="D33" s="120"/>
      <c r="E33" s="120"/>
      <c r="F33" s="90"/>
    </row>
    <row r="34" spans="1:6" ht="15.75">
      <c r="A34" s="20" t="s">
        <v>60</v>
      </c>
      <c r="B34" s="23" t="s">
        <v>145</v>
      </c>
      <c r="C34" s="120"/>
      <c r="D34" s="120"/>
      <c r="E34" s="120"/>
      <c r="F34" s="90"/>
    </row>
    <row r="35" spans="1:6" ht="31.5">
      <c r="A35" s="20" t="s">
        <v>61</v>
      </c>
      <c r="B35" s="23" t="s">
        <v>62</v>
      </c>
      <c r="C35" s="120"/>
      <c r="D35" s="120"/>
      <c r="E35" s="120"/>
      <c r="F35" s="90"/>
    </row>
    <row r="36" spans="1:6" ht="15.75">
      <c r="A36" s="20" t="s">
        <v>146</v>
      </c>
      <c r="B36" s="24" t="s">
        <v>144</v>
      </c>
      <c r="C36" s="120"/>
      <c r="D36" s="120"/>
      <c r="E36" s="120"/>
      <c r="F36" s="90"/>
    </row>
    <row r="37" spans="1:6" ht="15.75">
      <c r="A37" s="20"/>
      <c r="B37" s="24"/>
      <c r="C37" s="120"/>
      <c r="D37" s="120"/>
      <c r="E37" s="120"/>
      <c r="F37" s="90"/>
    </row>
    <row r="38" spans="1:6" ht="15.75">
      <c r="A38" s="20"/>
      <c r="B38" s="24"/>
      <c r="C38" s="120"/>
      <c r="D38" s="120"/>
      <c r="E38" s="120"/>
      <c r="F38" s="90"/>
    </row>
    <row r="39" spans="1:6" s="89" customFormat="1" ht="15.75">
      <c r="A39" s="121" t="s">
        <v>63</v>
      </c>
      <c r="B39" s="122" t="s">
        <v>64</v>
      </c>
      <c r="C39" s="120">
        <f>C31*0.2</f>
        <v>4.751331692163702</v>
      </c>
      <c r="D39" s="120">
        <f>D31*0.2</f>
        <v>15.233404501003676</v>
      </c>
      <c r="E39" s="120">
        <f>E31*0.2</f>
        <v>30.32143471152864</v>
      </c>
      <c r="F39" s="91">
        <f>SUM(C39:E39)</f>
        <v>50.30617090469602</v>
      </c>
    </row>
    <row r="40" spans="1:6" ht="15.75">
      <c r="A40" s="20" t="s">
        <v>65</v>
      </c>
      <c r="B40" s="22" t="s">
        <v>66</v>
      </c>
      <c r="C40" s="120"/>
      <c r="D40" s="120"/>
      <c r="E40" s="120"/>
      <c r="F40" s="91"/>
    </row>
    <row r="41" spans="1:8" ht="18.75">
      <c r="A41" s="20" t="s">
        <v>67</v>
      </c>
      <c r="B41" s="23" t="s">
        <v>147</v>
      </c>
      <c r="C41" s="120"/>
      <c r="D41" s="120"/>
      <c r="E41" s="120"/>
      <c r="F41" s="90"/>
      <c r="G41" s="92"/>
      <c r="H41" s="93"/>
    </row>
    <row r="42" spans="1:8" ht="18.75">
      <c r="A42" s="20" t="s">
        <v>148</v>
      </c>
      <c r="B42" s="23" t="s">
        <v>149</v>
      </c>
      <c r="C42" s="120"/>
      <c r="D42" s="120"/>
      <c r="E42" s="120"/>
      <c r="F42" s="90"/>
      <c r="G42" s="92"/>
      <c r="H42" s="93"/>
    </row>
    <row r="43" spans="1:6" ht="15.75">
      <c r="A43" s="20" t="s">
        <v>68</v>
      </c>
      <c r="B43" s="21" t="s">
        <v>69</v>
      </c>
      <c r="C43" s="120">
        <f>C44+C45+C46+C47+C48</f>
        <v>0</v>
      </c>
      <c r="D43" s="120">
        <f>D44+D45+D46+D47+D48</f>
        <v>0</v>
      </c>
      <c r="E43" s="120">
        <f>E44+E45+E46+E47+E48</f>
        <v>0</v>
      </c>
      <c r="F43" s="91">
        <f>SUM(C43:E43)</f>
        <v>0</v>
      </c>
    </row>
    <row r="44" spans="1:6" ht="15.75">
      <c r="A44" s="20" t="s">
        <v>70</v>
      </c>
      <c r="B44" s="22" t="s">
        <v>71</v>
      </c>
      <c r="C44" s="120"/>
      <c r="D44" s="120"/>
      <c r="E44" s="120"/>
      <c r="F44" s="90"/>
    </row>
    <row r="45" spans="1:6" ht="15.75">
      <c r="A45" s="20" t="s">
        <v>72</v>
      </c>
      <c r="B45" s="22" t="s">
        <v>73</v>
      </c>
      <c r="C45" s="120"/>
      <c r="D45" s="120"/>
      <c r="E45" s="120"/>
      <c r="F45" s="90"/>
    </row>
    <row r="46" spans="1:6" ht="15.75">
      <c r="A46" s="20" t="s">
        <v>74</v>
      </c>
      <c r="B46" s="22" t="s">
        <v>75</v>
      </c>
      <c r="C46" s="120"/>
      <c r="D46" s="120"/>
      <c r="E46" s="120"/>
      <c r="F46" s="90"/>
    </row>
    <row r="47" spans="1:6" ht="15.75">
      <c r="A47" s="20" t="s">
        <v>76</v>
      </c>
      <c r="B47" s="22" t="s">
        <v>77</v>
      </c>
      <c r="C47" s="120"/>
      <c r="D47" s="120"/>
      <c r="E47" s="120"/>
      <c r="F47" s="90"/>
    </row>
    <row r="48" spans="1:6" ht="15.75">
      <c r="A48" s="20" t="s">
        <v>78</v>
      </c>
      <c r="B48" s="22" t="s">
        <v>150</v>
      </c>
      <c r="C48" s="120"/>
      <c r="D48" s="120"/>
      <c r="E48" s="120"/>
      <c r="F48" s="90"/>
    </row>
    <row r="49" spans="1:6" ht="15.75">
      <c r="A49" s="20" t="s">
        <v>79</v>
      </c>
      <c r="B49" s="23" t="s">
        <v>151</v>
      </c>
      <c r="C49" s="120"/>
      <c r="D49" s="120"/>
      <c r="E49" s="120"/>
      <c r="F49" s="90"/>
    </row>
    <row r="50" spans="1:6" ht="31.5">
      <c r="A50" s="20" t="s">
        <v>80</v>
      </c>
      <c r="B50" s="24" t="s">
        <v>152</v>
      </c>
      <c r="C50" s="120"/>
      <c r="D50" s="120"/>
      <c r="E50" s="120"/>
      <c r="F50" s="90"/>
    </row>
    <row r="51" spans="1:6" ht="31.5">
      <c r="A51" s="20" t="s">
        <v>81</v>
      </c>
      <c r="B51" s="23" t="s">
        <v>153</v>
      </c>
      <c r="C51" s="120"/>
      <c r="D51" s="120"/>
      <c r="E51" s="120"/>
      <c r="F51" s="90"/>
    </row>
    <row r="52" spans="1:6" ht="47.25">
      <c r="A52" s="20" t="s">
        <v>82</v>
      </c>
      <c r="B52" s="24" t="s">
        <v>154</v>
      </c>
      <c r="C52" s="120"/>
      <c r="D52" s="120"/>
      <c r="E52" s="120"/>
      <c r="F52" s="90"/>
    </row>
    <row r="53" spans="1:6" ht="15.75">
      <c r="A53" s="20" t="s">
        <v>83</v>
      </c>
      <c r="B53" s="22" t="s">
        <v>84</v>
      </c>
      <c r="C53" s="120"/>
      <c r="D53" s="120"/>
      <c r="E53" s="120"/>
      <c r="F53" s="90"/>
    </row>
    <row r="54" spans="1:6" ht="15.75">
      <c r="A54" s="20" t="s">
        <v>85</v>
      </c>
      <c r="B54" s="22" t="s">
        <v>86</v>
      </c>
      <c r="C54" s="120"/>
      <c r="D54" s="120"/>
      <c r="E54" s="120"/>
      <c r="F54" s="90"/>
    </row>
    <row r="56" spans="1:43" ht="15.75">
      <c r="A56" s="132"/>
      <c r="B56" s="132"/>
      <c r="C56" s="132"/>
      <c r="D56" s="132"/>
      <c r="E56" s="132"/>
      <c r="F56" s="13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32"/>
      <c r="B57" s="132"/>
      <c r="C57" s="132"/>
      <c r="D57" s="132"/>
      <c r="E57" s="132"/>
      <c r="F57" s="132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64"/>
      <c r="B58" s="164"/>
      <c r="C58" s="164"/>
      <c r="D58" s="164"/>
      <c r="E58" s="164"/>
      <c r="F58" s="16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64"/>
      <c r="B59" s="164"/>
      <c r="C59" s="164"/>
      <c r="D59" s="164"/>
      <c r="E59" s="164"/>
      <c r="F59" s="16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36"/>
      <c r="B60" s="136"/>
      <c r="C60" s="136"/>
      <c r="D60" s="136"/>
      <c r="E60" s="136"/>
      <c r="F60" s="136"/>
      <c r="G60" s="14"/>
    </row>
    <row r="61" spans="1:6" ht="15.75">
      <c r="A61" s="165"/>
      <c r="B61" s="165"/>
      <c r="C61" s="165"/>
      <c r="D61" s="165"/>
      <c r="E61" s="165"/>
      <c r="F61" s="165"/>
    </row>
    <row r="63" spans="3:6" ht="15.75">
      <c r="C63" s="95"/>
      <c r="D63" s="95"/>
      <c r="E63" s="95"/>
      <c r="F63" s="95"/>
    </row>
    <row r="64" spans="3:5" ht="15.75">
      <c r="C64" s="96"/>
      <c r="D64" s="96"/>
      <c r="E64" s="96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rozhkovalg</cp:lastModifiedBy>
  <cp:lastPrinted>2019-04-12T09:56:32Z</cp:lastPrinted>
  <dcterms:created xsi:type="dcterms:W3CDTF">2004-09-19T06:34:55Z</dcterms:created>
  <dcterms:modified xsi:type="dcterms:W3CDTF">2019-04-12T13:24:38Z</dcterms:modified>
  <cp:category/>
  <cp:version/>
  <cp:contentType/>
  <cp:contentStatus/>
</cp:coreProperties>
</file>